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4.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85F54252-B28E-4C88-844A-31A7CEC2888E}" xr6:coauthVersionLast="47" xr6:coauthVersionMax="47" xr10:uidLastSave="{00000000-0000-0000-0000-000000000000}"/>
  <workbookProtection workbookAlgorithmName="SHA-512" workbookHashValue="vINfOyoj3YqIEZrmMviWBW2OFTFxNpw7ef8jcOc4wem0c9RZGJyEIkKLUIzo9OMI2hgzsbuAKJIJ6hHOzjE6NQ==" workbookSaltValue="OCCrtBA8h0ASI7kIazGT2g==" workbookSpinCount="100000" lockStructure="1"/>
  <bookViews>
    <workbookView xWindow="2685" yWindow="1215" windowWidth="18720" windowHeight="13035" tabRatio="937" xr2:uid="{00000000-000D-0000-FFFF-FFFF00000000}"/>
  </bookViews>
  <sheets>
    <sheet name="評価結果報告書" sheetId="72" r:id="rId1"/>
    <sheet name="理念・方針等" sheetId="77" r:id="rId2"/>
    <sheet name="利用者調査Ｃ" sheetId="70"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サービス分析!$A$1:$F$201</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利用者調査Ｃ!$A$1:$J$36</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2">IF(AND(LEN(サービス分析!$B$142)=0,LEN(サービス分析!$B$143)=0,LEN(サービス分析!$B$144)=0,LEN(サービス分析!$B$145)=0,LEN(サービス分析!$B$146)=0,LEN(サービス分析!$B$147)=0),"評価項目2の講評を入力してください","")</definedName>
    <definedName name="SBcaseB1_3">IF(AND(LEN(サービス分析!$B$155)=0,LEN(サービス分析!$B$156)=0,LEN(サービス分析!$B$157)=0,LEN(サービス分析!$B$158)=0,LEN(サービス分析!$B$159)=0,LEN(サービス分析!$B$160)=0),"評価項目3の講評を入力してください","")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1_5">IF(AND(LEN(サービス分析!$B$184)=0,LEN(サービス分析!$B$185)=0,LEN(サービス分析!$B$186)=0,LEN(サービス分析!$B$187)=0,LEN(サービス分析!$B$188)=0,LEN(サービス分析!$B$189)=0),"評価項目5の講評を入力してください","")</definedName>
    <definedName name="SBcaseB1_6">IF(AND(LEN(サービス分析!$B$196)=0,LEN(サービス分析!$B$197)=0,LEN(サービス分析!$B$198)=0,LEN(サービス分析!$B$199)=0,LEN(サービス分析!$B$200)=0,LEN(サービス分析!$B$201)=0),"評価項目6の講評を入力してください","")</definedName>
    <definedName name="SBcaseB2_1">IF(AND(LEN(サービス分析!$B$128)=0,LEN(サービス分析!$B$129)=0),"講評①は必須、②③は任意","")</definedName>
    <definedName name="SBcaseB2_2">IF(AND(LEN(サービス分析!$B$142)=0,LEN(サービス分析!$B$143)=0),"講評①は必須、②③は任意","")</definedName>
    <definedName name="SBcaseB2_3">IF(AND(LEN(サービス分析!$B$155)=0,LEN(サービス分析!$B$156)=0),"講評①は必須、②③は任意","")</definedName>
    <definedName name="SBcaseB2_4">IF(AND(LEN(サービス分析!$B$170)=0,LEN(サービス分析!$B$171)=0),"講評①は必須、②③は任意","")</definedName>
    <definedName name="SBcaseB2_5">IF(AND(LEN(サービス分析!$B$184)=0,LEN(サービス分析!$B$185)=0),"講評①は必須、②③は任意","")</definedName>
    <definedName name="SBcaseB2_6">IF(AND(LEN(サービス分析!$B$196)=0,LEN(サービス分析!$B$197)=0),"講評①は必須、②③は任意","")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2">IF(AND(LEN(サービス分析!$B$142)=0,LEN(サービス分析!$B$143)&lt;&gt;0),"講評タイトル①を入力してください",IF(AND(LEN(サービス分析!$B$142)&lt;&gt;0,LEN(サービス分析!$B$143)=0),"講評本文①を入力してください",""))</definedName>
    <definedName name="SBcaseB3_3">IF(AND(LEN(サービス分析!$B$155)=0,LEN(サービス分析!$B$156)&lt;&gt;0),"講評タイトル①を入力してください",IF(AND(LEN(サービス分析!$B$155)&lt;&gt;0,LEN(サービス分析!$B$156)=0),"講評本文①を入力してください",""))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3_5">IF(AND(LEN(サービス分析!$B$184)=0,LEN(サービス分析!$B$185)&lt;&gt;0),"講評タイトル①を入力してください",IF(AND(LEN(サービス分析!$B$184)&lt;&gt;0,LEN(サービス分析!$B$185)=0),"講評本文①を入力してください",""))</definedName>
    <definedName name="SBcaseB3_6">IF(AND(LEN(サービス分析!$B$196)=0,LEN(サービス分析!$B$197)&lt;&gt;0),"講評タイトル①を入力してください",IF(AND(LEN(サービス分析!$B$196)&lt;&gt;0,LEN(サービス分析!$B$197)=0),"講評本文①を入力してください",""))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2">IF(AND(LEN(サービス分析!$B$142)&lt;&gt;0,LEN(サービス分析!$B$143)&lt;&gt;0,LEN(サービス分析!$B$144)&lt;&gt;0,LEN(サービス分析!$B$145)=0),"講評本文②を入力してください","")</definedName>
    <definedName name="SBcaseB4_3">IF(AND(LEN(サービス分析!$B$155)&lt;&gt;0,LEN(サービス分析!$B$156)&lt;&gt;0,LEN(サービス分析!$B$157)&lt;&gt;0,LEN(サービス分析!$B$158)=0),"講評本文②を入力してください","")</definedName>
    <definedName name="SBcaseB4_4">IF(AND(LEN(サービス分析!$B$170)&lt;&gt;0,LEN(サービス分析!$B$171)&lt;&gt;0,LEN(サービス分析!$B$172)&lt;&gt;0,LEN(サービス分析!$B$173)=0),"講評本文②を入力してください","")</definedName>
    <definedName name="SBcaseB4_5">IF(AND(LEN(サービス分析!$B$184)&lt;&gt;0,LEN(サービス分析!$B$185)&lt;&gt;0,LEN(サービス分析!$B$186)&lt;&gt;0,LEN(サービス分析!$B$187)=0),"講評本文②を入力してください","")</definedName>
    <definedName name="SBcaseB4_6">IF(AND(LEN(サービス分析!$B$196)&lt;&gt;0,LEN(サービス分析!$B$197)&lt;&gt;0,LEN(サービス分析!$B$198)&lt;&gt;0,LEN(サービス分析!$B$199)=0),"講評本文②を入力してください","")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2">IF(AND(LEN(サービス分析!$B$142)&lt;&gt;0,LEN(サービス分析!$B$143)&lt;&gt;0,LEN(サービス分析!$B$144)=0,LEN(サービス分析!$B$145)&lt;&gt;0),"講評タイトル②を入力してください","")</definedName>
    <definedName name="SBcaseB5_3">IF(AND(LEN(サービス分析!$B$155)&lt;&gt;0,LEN(サービス分析!$B$156)&lt;&gt;0,LEN(サービス分析!$B$157)=0,LEN(サービス分析!$B$158)&lt;&gt;0),"講評タイトル②を入力してください","")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5_5">IF(AND(LEN(サービス分析!$B$184)&lt;&gt;0,LEN(サービス分析!$B$185)&lt;&gt;0,LEN(サービス分析!$B$186)=0,LEN(サービス分析!$B$187)&lt;&gt;0),"講評タイトル②を入力してください","")</definedName>
    <definedName name="SBcaseB5_6">IF(AND(LEN(サービス分析!$B$196)&lt;&gt;0,LEN(サービス分析!$B$197)&lt;&gt;0,LEN(サービス分析!$B$198)=0,LEN(サービス分析!$B$199)&lt;&gt;0),"講評タイトル②を入力してください","")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2">IF(AND(LEN(サービス分析!$B$142)&lt;&gt;0,LEN(サービス分析!$B$143)&lt;&gt;0,LEN(サービス分析!$B$144)&lt;&gt;0,LEN(サービス分析!$B$145)&lt;&gt;0,LEN(サービス分析!$B$146)=0,LEN(サービス分析!$B$147)&lt;&gt;0),"講評タイトル③を入力してください","")</definedName>
    <definedName name="SBcaseB6_3">IF(AND(LEN(サービス分析!$B$155)&lt;&gt;0,LEN(サービス分析!$B$156)&lt;&gt;0,LEN(サービス分析!$B$157)&lt;&gt;0,LEN(サービス分析!$B$158)&lt;&gt;0,LEN(サービス分析!$B$159)=0,LEN(サービス分析!$B$160)&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6_5">IF(AND(LEN(サービス分析!$B$184)&lt;&gt;0,LEN(サービス分析!$B$185)&lt;&gt;0,LEN(サービス分析!$B$186)&lt;&gt;0,LEN(サービス分析!$B$187)&lt;&gt;0,LEN(サービス分析!$B$188)=0,LEN(サービス分析!$B$189)&lt;&gt;0),"講評タイトル③を入力してください","")</definedName>
    <definedName name="SBcaseB6_6">IF(AND(LEN(サービス分析!$B$196)&lt;&gt;0,LEN(サービス分析!$B$197)&lt;&gt;0,LEN(サービス分析!$B$198)&lt;&gt;0,LEN(サービス分析!$B$199)&lt;&gt;0,LEN(サービス分析!$B$200)=0,LEN(サービス分析!$B$201)&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2">IF(AND(LEN(サービス分析!$B$142)&lt;&gt;0,LEN(サービス分析!$B$143)&lt;&gt;0,LEN(サービス分析!$B$144)&lt;&gt;0,LEN(サービス分析!$B$145)&lt;&gt;0,LEN(サービス分析!$B$146)&lt;&gt;0,LEN(サービス分析!$B$147)=0),"講評本文③を入力してください","")</definedName>
    <definedName name="SBcaseB7_3">IF(AND(LEN(サービス分析!$B$155)&lt;&gt;0,LEN(サービス分析!$B$156)&lt;&gt;0,LEN(サービス分析!$B$157)&lt;&gt;0,LEN(サービス分析!$B$158)&lt;&gt;0,LEN(サービス分析!$B$159)&lt;&gt;0,LEN(サービス分析!$B$160)=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7_5">IF(AND(LEN(サービス分析!$B$184)&lt;&gt;0,LEN(サービス分析!$B$185)&lt;&gt;0,LEN(サービス分析!$B$186)&lt;&gt;0,LEN(サービス分析!$B$187)&lt;&gt;0,LEN(サービス分析!$B$188)&lt;&gt;0,LEN(サービス分析!$B$189)=0),"講評本文③を入力してください","")</definedName>
    <definedName name="SBcaseB7_6">IF(AND(LEN(サービス分析!$B$196)&lt;&gt;0,LEN(サービス分析!$B$197)&lt;&gt;0,LEN(サービス分析!$B$198)&lt;&gt;0,LEN(サービス分析!$B$199)&lt;&gt;0,LEN(サービス分析!$B$200)&lt;&gt;0,LEN(サービス分析!$B$201)=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2">IF(AND(LEN(サービス分析!$B$142)&lt;&gt;0,LEN(サービス分析!$B$143)&lt;&gt;0,LEN(サービス分析!$B$146)=0,LEN(サービス分析!$B$147)&lt;&gt;0),"講評タイトル③を入力してください","")</definedName>
    <definedName name="SBcaseB8_3">IF(AND(LEN(サービス分析!$B$155)&lt;&gt;0,LEN(サービス分析!$B$156)&lt;&gt;0,LEN(サービス分析!$B$159)=0,LEN(サービス分析!$B$160)&lt;&gt;0),"講評タイトル③を入力してください","")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8_5">IF(AND(LEN(サービス分析!$B$184)&lt;&gt;0,LEN(サービス分析!$B$185)&lt;&gt;0,LEN(サービス分析!$B$188)=0,LEN(サービス分析!$B$189)&lt;&gt;0),"講評タイトル③を入力してください","")</definedName>
    <definedName name="SBcaseB8_6">IF(AND(LEN(サービス分析!$B$196)&lt;&gt;0,LEN(サービス分析!$B$197)&lt;&gt;0,LEN(サービス分析!$B$200)=0,LEN(サービス分析!$B$201)&lt;&gt;0),"講評タイトル③を入力してください","")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2">IF(AND(LEN(サービス分析!$B$142)&lt;&gt;0,LEN(サービス分析!$B$143)&lt;&gt;0,LEN(サービス分析!$B$146)&lt;&gt;0,LEN(サービス分析!$B$147)=0),"講評本文③を入力してください","")</definedName>
    <definedName name="SBcaseB9_3">IF(AND(LEN(サービス分析!$B$155)&lt;&gt;0,LEN(サービス分析!$B$156)&lt;&gt;0,LEN(サービス分析!$B$159)&lt;&gt;0,LEN(サービス分析!$B$160)=0),"講評本文③を入力してください","")</definedName>
    <definedName name="SBcaseB9_4">IF(AND(LEN(サービス分析!$B$170)&lt;&gt;0,LEN(サービス分析!$B$171)&lt;&gt;0,LEN(サービス分析!$B$174)&lt;&gt;0,LEN(サービス分析!$B$175)=0),"講評本文③を入力してください","")</definedName>
    <definedName name="SBcaseB9_5">IF(AND(LEN(サービス分析!$B$184)&lt;&gt;0,LEN(サービス分析!$B$185)&lt;&gt;0,LEN(サービス分析!$B$188)&lt;&gt;0,LEN(サービス分析!$B$189)=0),"講評本文③を入力してください","")</definedName>
    <definedName name="SBcaseB9_6">IF(AND(LEN(サービス分析!$B$196)&lt;&gt;0,LEN(サービス分析!$B$197)&lt;&gt;0,LEN(サービス分析!$B$200)&lt;&gt;0,LEN(サービス分析!$B$201)=0),"講評本文③を入力してください","")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195" i="53"/>
  <c r="G201" i="53"/>
  <c r="G200" i="53"/>
  <c r="G199" i="53"/>
  <c r="G198" i="53"/>
  <c r="G197" i="53"/>
  <c r="G196" i="53"/>
  <c r="F118" i="53"/>
  <c r="I191" i="53"/>
  <c r="C190" i="53"/>
  <c r="F191" i="53"/>
  <c r="D191" i="53"/>
  <c r="R194" i="53"/>
  <c r="Q194" i="53"/>
  <c r="P194" i="53"/>
  <c r="R193" i="53"/>
  <c r="Q193" i="53"/>
  <c r="P193" i="53"/>
  <c r="D183" i="53"/>
  <c r="G189" i="53"/>
  <c r="G188" i="53"/>
  <c r="G187" i="53"/>
  <c r="G186" i="53"/>
  <c r="G185" i="53"/>
  <c r="G184" i="53"/>
  <c r="I177" i="53"/>
  <c r="C176" i="53"/>
  <c r="F177" i="53"/>
  <c r="D177" i="53"/>
  <c r="R182" i="53"/>
  <c r="Q182" i="53"/>
  <c r="P182" i="53"/>
  <c r="R181" i="53"/>
  <c r="Q181" i="53"/>
  <c r="P181" i="53"/>
  <c r="R180" i="53"/>
  <c r="Q180" i="53"/>
  <c r="P180" i="53"/>
  <c r="R179" i="53"/>
  <c r="Q179" i="53"/>
  <c r="P179" i="53"/>
  <c r="D169" i="53"/>
  <c r="G175" i="53"/>
  <c r="G174" i="53"/>
  <c r="G173" i="53"/>
  <c r="G172" i="53"/>
  <c r="G171" i="53"/>
  <c r="G170" i="53"/>
  <c r="I162" i="53"/>
  <c r="C161" i="53"/>
  <c r="F162" i="53"/>
  <c r="D162" i="53"/>
  <c r="R168" i="53"/>
  <c r="Q168" i="53"/>
  <c r="P168" i="53"/>
  <c r="R167" i="53"/>
  <c r="Q167" i="53"/>
  <c r="P167" i="53"/>
  <c r="R166" i="53"/>
  <c r="Q166" i="53"/>
  <c r="P166" i="53"/>
  <c r="R165" i="53"/>
  <c r="Q165" i="53"/>
  <c r="P165" i="53"/>
  <c r="R164" i="53"/>
  <c r="Q164" i="53"/>
  <c r="P164" i="53"/>
  <c r="D154" i="53"/>
  <c r="G160" i="53"/>
  <c r="G159" i="53"/>
  <c r="G158" i="53"/>
  <c r="G157" i="53"/>
  <c r="G156" i="53"/>
  <c r="G155" i="53"/>
  <c r="I149" i="53"/>
  <c r="C148" i="53"/>
  <c r="F149" i="53"/>
  <c r="D149" i="53"/>
  <c r="R153" i="53"/>
  <c r="Q153" i="53"/>
  <c r="P153" i="53"/>
  <c r="R152" i="53"/>
  <c r="Q152" i="53"/>
  <c r="P152" i="53"/>
  <c r="R151" i="53"/>
  <c r="Q151" i="53"/>
  <c r="P151" i="53"/>
  <c r="D141" i="53"/>
  <c r="G147" i="53"/>
  <c r="G146" i="53"/>
  <c r="G145" i="53"/>
  <c r="G144" i="53"/>
  <c r="G143" i="53"/>
  <c r="G142" i="53"/>
  <c r="I135" i="53"/>
  <c r="C134" i="53"/>
  <c r="F135" i="53"/>
  <c r="D135" i="53"/>
  <c r="R140" i="53"/>
  <c r="Q140" i="53"/>
  <c r="P140" i="53"/>
  <c r="R139" i="53"/>
  <c r="Q139" i="53"/>
  <c r="P139" i="53"/>
  <c r="R138" i="53"/>
  <c r="Q138" i="53"/>
  <c r="P138" i="53"/>
  <c r="R137" i="53"/>
  <c r="Q137" i="53"/>
  <c r="P137" i="53"/>
  <c r="D127" i="53"/>
  <c r="G133" i="53"/>
  <c r="G132" i="53"/>
  <c r="G131" i="53"/>
  <c r="G130" i="53"/>
  <c r="G129" i="53"/>
  <c r="G128" i="53"/>
  <c r="I120" i="53"/>
  <c r="C119" i="53"/>
  <c r="F120" i="53"/>
  <c r="D120" i="53"/>
  <c r="R126" i="53"/>
  <c r="Q126" i="53"/>
  <c r="P126" i="53"/>
  <c r="R125" i="53"/>
  <c r="Q125" i="53"/>
  <c r="P125"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J12" i="70"/>
  <c r="J23" i="72"/>
  <c r="C2" i="72"/>
  <c r="K36" i="70" l="1"/>
  <c r="K34" i="70"/>
  <c r="K32" i="70"/>
  <c r="K30" i="70"/>
  <c r="K28" i="70"/>
  <c r="K26" i="70"/>
  <c r="K24" i="70"/>
  <c r="K22" i="70"/>
  <c r="K20" i="70"/>
  <c r="K18" i="70"/>
  <c r="P36" i="72"/>
  <c r="E10" i="77"/>
  <c r="E8" i="77"/>
  <c r="E5" i="77"/>
  <c r="K16" i="70"/>
  <c r="K10" i="70"/>
  <c r="K4" i="70"/>
  <c r="K3" i="70"/>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I29" i="72"/>
  <c r="C9" i="77"/>
  <c r="C7" i="77"/>
  <c r="C4" i="77"/>
  <c r="A1" i="77"/>
  <c r="D2" i="77"/>
  <c r="A1" i="66"/>
  <c r="A1" i="76"/>
  <c r="A1" i="74"/>
  <c r="A1" i="53"/>
  <c r="A1" i="70"/>
  <c r="AJ17" i="76"/>
  <c r="AJ12" i="76"/>
  <c r="AJ7" i="76"/>
  <c r="P14" i="76"/>
  <c r="P9" i="76"/>
  <c r="P4" i="76"/>
  <c r="AG2" i="76"/>
  <c r="F2" i="74"/>
  <c r="F2" i="53"/>
  <c r="A2" i="66"/>
  <c r="I33" i="72"/>
  <c r="I31" i="72"/>
  <c r="I30" i="72"/>
  <c r="I32" i="72"/>
  <c r="I35" i="72"/>
  <c r="I34" i="72"/>
  <c r="A2" i="70"/>
  <c r="G8" i="70"/>
  <c r="K15" i="70"/>
  <c r="K17" i="70"/>
  <c r="K19" i="70"/>
  <c r="K21" i="70"/>
  <c r="K23" i="70"/>
  <c r="K25" i="70"/>
  <c r="K27" i="70"/>
  <c r="K29" i="70"/>
  <c r="K31" i="70"/>
  <c r="K33" i="70"/>
  <c r="K35" i="70"/>
</calcChain>
</file>

<file path=xl/sharedStrings.xml><?xml version="1.0" encoding="utf-8"?>
<sst xmlns="http://schemas.openxmlformats.org/spreadsheetml/2006/main" count="697" uniqueCount="309">
  <si>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</si>
  <si>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</si>
  <si>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</si>
  <si>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</si>
  <si>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</si>
  <si>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</si>
  <si>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</si>
  <si>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</si>
  <si>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</si>
  <si>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</si>
  <si>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</si>
  <si>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</si>
  <si>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</si>
  <si>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</si>
  <si>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</si>
  <si>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</si>
  <si>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</si>
  <si>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</si>
  <si>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</si>
  <si>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</si>
  <si>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</si>
  <si>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</si>
  <si>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</si>
  <si>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</si>
  <si>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</si>
  <si>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</si>
  <si>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</si>
  <si>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</si>
  <si>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</si>
  <si>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</si>
  <si>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</si>
  <si>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</si>
  <si>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</si>
  <si>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</si>
  <si>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</si>
  <si>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</si>
  <si>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</si>
  <si>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</si>
  <si>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</si>
  <si>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</si>
  <si>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</si>
  <si>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</si>
  <si>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</si>
  <si>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</si>
  <si>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</si>
  <si>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</si>
  <si>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</si>
  <si>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</si>
  <si>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</si>
  <si>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</si>
  <si>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</si>
  <si>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</si>
  <si>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</si>
  <si>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</si>
  <si>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</si>
  <si>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</si>
  <si>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</si>
  <si>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</si>
  <si>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</si>
  <si>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</si>
  <si>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</si>
  <si>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</si>
  <si>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</si>
  <si>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</si>
  <si>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</si>
  <si>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</si>
  <si>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</si>
  <si>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</si>
  <si>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</si>
  <si>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</si>
  <si>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</si>
  <si>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</si>
  <si>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</si>
  <si>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</si>
  <si>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</si>
  <si>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</si>
  <si>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利用者総数</t>
    <phoneticPr fontId="3"/>
  </si>
  <si>
    <t>共通評価項目による調査対象者数</t>
    <phoneticPr fontId="3"/>
  </si>
  <si>
    <t>共通評価項目による調査の有効回答者数</t>
    <phoneticPr fontId="3"/>
  </si>
  <si>
    <t>利用者総数に対する回答者割合（％）</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</si>
  <si>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</si>
  <si>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</si>
  <si>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</si>
  <si>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</si>
  <si>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</si>
  <si>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</si>
  <si>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</si>
  <si>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</si>
  <si>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</si>
  <si>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</si>
  <si>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</si>
  <si>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</si>
  <si>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</si>
  <si>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</si>
  <si>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</si>
  <si>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</si>
  <si>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</si>
  <si>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</si>
  <si>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</si>
  <si>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</si>
  <si>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</si>
  <si>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</si>
  <si>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</si>
  <si>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</si>
  <si>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</si>
  <si>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</si>
  <si>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</si>
  <si>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</si>
  <si>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</si>
  <si>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</si>
  <si>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</si>
  <si>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</si>
  <si>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</si>
  <si>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</si>
  <si>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</si>
  <si>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</si>
  <si>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</si>
  <si>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</si>
  <si>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</si>
  <si>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</si>
  <si>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</si>
  <si>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</si>
  <si>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</si>
  <si>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</si>
  <si>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</si>
  <si>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指定番号</t>
    <rPh sb="0" eb="2">
      <t>シテイ</t>
    </rPh>
    <rPh sb="2" eb="4">
      <t>バンゴウ</t>
    </rPh>
    <phoneticPr fontId="3"/>
  </si>
  <si>
    <t>391</t>
    <phoneticPr fontId="3"/>
  </si>
  <si>
    <t>定期巡回・随時対応型訪問介護看護</t>
  </si>
  <si>
    <t>2022</t>
    <phoneticPr fontId="3"/>
  </si>
  <si>
    <t>C</t>
  </si>
  <si>
    <t>令和4年度</t>
  </si>
  <si>
    <t>令和4年度</t>
    <phoneticPr fontId="3"/>
  </si>
  <si>
    <t>1．職員が替わる場合も、安定的なサービスになっているか</t>
  </si>
  <si>
    <t>2．いつでも通報ができ、依頼・相談等に対応されているか</t>
  </si>
  <si>
    <t>3．職員から必要な情報提供・助言を受けているか</t>
  </si>
  <si>
    <t>4．職員の接遇・態度は適切か</t>
  </si>
  <si>
    <t>5．病気やけがをした際の職員の対応は信頼できるか</t>
  </si>
  <si>
    <t>6．利用者の気持ちを尊重した対応がされているか</t>
  </si>
  <si>
    <t>7．利用者のプライバシーは守られているか</t>
  </si>
  <si>
    <t>8．個別の計画作成時に、利用者や家族の状況や要望を聞かれているか</t>
  </si>
  <si>
    <t>9．サービス内容や計画に関する職員の説明はわかりやすいか</t>
  </si>
  <si>
    <t>10．利用者の不満や要望は対応されているか</t>
  </si>
  <si>
    <t>11．外部の苦情窓口（行政や第三者委員等）にも相談できることを伝えられているか</t>
  </si>
  <si>
    <t/>
  </si>
  <si>
    <t>000</t>
    <phoneticPr fontId="3"/>
  </si>
  <si>
    <t>サービス情報の提供</t>
  </si>
  <si>
    <t>サブカテゴリー1</t>
  </si>
  <si>
    <t>評価項目1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</si>
  <si>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</si>
  <si>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</si>
  <si>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</si>
  <si>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</si>
  <si>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</si>
  <si>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</si>
  <si>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</si>
  <si>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</si>
  <si>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</si>
  <si>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</si>
  <si>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</si>
  <si>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</si>
  <si>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</si>
  <si>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</si>
  <si>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</si>
  <si>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</si>
  <si>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</si>
  <si>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</si>
  <si>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</si>
  <si>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</si>
  <si>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</si>
  <si>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</si>
  <si>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</si>
  <si>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</si>
  <si>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</si>
  <si>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利用者等の希望と関係者の意見を取り入れた個別の計画を作成している</t>
  </si>
  <si>
    <t>1. 計画は、利用者の希望を尊重して作成し、柔軟に見直しをしている</t>
  </si>
  <si>
    <t>2. 計画は、見直しの時期・手順等の基準を定めたうえで、必要に応じて見直している</t>
  </si>
  <si>
    <t>3. 計画を緊急に変更する場合のしくみを整備している</t>
  </si>
  <si>
    <t>評価項目3</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</si>
  <si>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</si>
  <si>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</si>
  <si>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</si>
  <si>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評価項目4</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</si>
  <si>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</si>
  <si>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</si>
  <si>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</si>
  <si>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</si>
  <si>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</si>
  <si>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</si>
  <si>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</si>
  <si>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</si>
  <si>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日常の支援の中で、利用者のプライバシーに配慮している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</si>
  <si>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</si>
  <si>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</si>
  <si>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</si>
  <si>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</si>
  <si>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</si>
  <si>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</si>
  <si>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</si>
  <si>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</si>
  <si>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</si>
  <si>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</si>
  <si>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</si>
  <si>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</si>
  <si>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</si>
  <si>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</si>
  <si>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</si>
  <si>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</si>
  <si>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</si>
  <si>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定期巡回・随時対応型訪問介護看護計画に基づいて自立生活が営めるよう支援を行っている</t>
  </si>
  <si>
    <t>1. 定期巡回・随時対応型訪問介護看護計画に基づいて支援を行っている</t>
  </si>
  <si>
    <t>2. 利用者が望む生活像に基づき、日常生活において利用者自身が選択、判断できるよう支援を行っている</t>
  </si>
  <si>
    <t>3. 利用者の心身の状況、家族の状況に応じて随時必要なサービスを利用できるよう、柔軟に対応している</t>
  </si>
  <si>
    <t>4. 訪問サービスを利用していないときも、利用者の状況把握のための働きかけや見守りを行っている</t>
  </si>
  <si>
    <t>5. 利用者の支援は、主治医や関係機関、関係職員が連携をとって、支援を行っている</t>
  </si>
  <si>
    <t>評価項目1の講評</t>
  </si>
  <si>
    <t>利用者の心身の状況の変化に応じて、健康の維持や終末期の生活を支える支援を行っている</t>
  </si>
  <si>
    <t>1. 定期的なアセスメントにより、利用者の心身の状況に応じた健康管理を行っている</t>
  </si>
  <si>
    <t>2. 日常生活の中で、一人ひとりの有する能力の活用や日常生活動作の維持・拡大に向けた支援を行っている</t>
  </si>
  <si>
    <t>3. 利用者の体調変化時（発作等の急変を含む）に、速やかに対応できる体制を整えている</t>
  </si>
  <si>
    <t>4. 終末期の在宅生活を支える支援を行っている</t>
  </si>
  <si>
    <t>評価項目2の講評</t>
  </si>
  <si>
    <t>訪問看護サービスは、主治医との連携のもと安全に適切な方法で行われている</t>
  </si>
  <si>
    <t>1. 訪問看護サービスは、看護内容や利用者の療養状況の変化を主治医に随時報告しながら行っている</t>
  </si>
  <si>
    <t>2. 医療処置における二次的障害や過誤等の防止に向けた取り組みをしている</t>
  </si>
  <si>
    <t>3. 看護師等は、医療廃棄物の適切な取り扱い方法や感染予防の方法を訪問介護員や利用者等に説明している</t>
  </si>
  <si>
    <t>評価項目3の講評</t>
  </si>
  <si>
    <t>提供サービスが、利用者や家族の生活全体にとって安心・快適なものとなるようにしている</t>
  </si>
  <si>
    <t>1. 利用者の心身の状況に応じて、生活するうえで必要な支援（食事、排泄、服薬等）を行っている</t>
  </si>
  <si>
    <t>2. 利用者の在宅生活に安心感を与えるよう、支援を必要とするときにいつでも連絡ができるようにし、相談や訪問等適切に対応している</t>
  </si>
  <si>
    <t>3. 訪問介護員・看護師の変更後、利用者に負担がないよう配慮している</t>
  </si>
  <si>
    <t>4. 合鍵や金銭等の取り扱いに関して、事業者として基本的な方針を明確にしている</t>
  </si>
  <si>
    <t>5. オペレーター・訪問介護員・看護師等に対し、利用者や家族への接遇・マナーを徹底している</t>
  </si>
  <si>
    <t>評価項目4の講評</t>
  </si>
  <si>
    <t>事業所と家族との交流・連携を図っている</t>
  </si>
  <si>
    <t>評価項目5</t>
  </si>
  <si>
    <t>1. 利用者のサービス提供時の様子や家庭での普段の様子を家族と情報交換し、共有している</t>
  </si>
  <si>
    <t>2. 家族の状況に配慮し、相談対応や助言を行っている</t>
  </si>
  <si>
    <t>3. 利用者や家族に合った介護方法や医療処置について助言・指導している</t>
  </si>
  <si>
    <t>4. 重度化した場合や終末期に備え、あらかじめ本人や家族等と話し合い、方針を共有している</t>
  </si>
  <si>
    <t>評価項目5の講評</t>
  </si>
  <si>
    <t>利用者が地域で暮らし続けるため、地域と連携して支援を行っている</t>
  </si>
  <si>
    <t>評価項目6</t>
  </si>
  <si>
    <t>1. 地域の情報を収集し、利用者の状況に応じて提供している</t>
  </si>
  <si>
    <t>2. 介護・医療連携推進会議等を活用して、利用者が地域のさまざまな資源を利用するための支援を行っている</t>
  </si>
  <si>
    <t>評価項目6の講評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</si>
  <si>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</si>
  <si>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</si>
  <si>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</si>
  <si>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</si>
  <si>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</si>
  <si>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</si>
  <si>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</si>
  <si>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</si>
  <si>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</si>
  <si>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</si>
  <si>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</si>
  <si>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</si>
  <si>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</si>
  <si>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</si>
  <si>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</si>
  <si>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</si>
  <si>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016</t>
  </si>
  <si>
    <t>00541</t>
  </si>
  <si>
    <t>17060</t>
  </si>
  <si>
    <t>6-2-1</t>
  </si>
  <si>
    <t>00542</t>
  </si>
  <si>
    <t>17061</t>
  </si>
  <si>
    <t>6-2-2</t>
  </si>
  <si>
    <t>17062</t>
  </si>
  <si>
    <t>6-3-1</t>
  </si>
  <si>
    <t>00543</t>
  </si>
  <si>
    <t>17063</t>
  </si>
  <si>
    <t>6-3-2</t>
  </si>
  <si>
    <t>17064</t>
  </si>
  <si>
    <t>6-3-3</t>
  </si>
  <si>
    <t>17065</t>
  </si>
  <si>
    <t>6-3-4</t>
  </si>
  <si>
    <t>17066</t>
  </si>
  <si>
    <t>6-5-1</t>
  </si>
  <si>
    <t>00544</t>
  </si>
  <si>
    <t>17073</t>
  </si>
  <si>
    <t>6-5-2</t>
  </si>
  <si>
    <t>17074</t>
  </si>
  <si>
    <t>6-6-1</t>
  </si>
  <si>
    <t>00545</t>
  </si>
  <si>
    <t>17075</t>
  </si>
  <si>
    <t>6-6-2</t>
  </si>
  <si>
    <t>17076</t>
  </si>
  <si>
    <t>6-4-1</t>
  </si>
  <si>
    <t>00238</t>
  </si>
  <si>
    <t>17067</t>
  </si>
  <si>
    <t>6-4-2</t>
  </si>
  <si>
    <t>17068</t>
  </si>
  <si>
    <t>6-4-3</t>
  </si>
  <si>
    <t>17069</t>
  </si>
  <si>
    <t>6-4-4</t>
  </si>
  <si>
    <t>17070</t>
  </si>
  <si>
    <t>6-4-5</t>
  </si>
  <si>
    <t>17071</t>
  </si>
  <si>
    <t>6-4-6</t>
  </si>
  <si>
    <t>17072</t>
  </si>
  <si>
    <t>利用者保護（1）</t>
  </si>
  <si>
    <t>999</t>
  </si>
  <si>
    <t>99999</t>
  </si>
  <si>
    <t>17483</t>
  </si>
  <si>
    <t>利用者保護（2）</t>
  </si>
  <si>
    <t>17484</t>
  </si>
  <si>
    <t>利用者保護（3）</t>
  </si>
  <si>
    <t>17485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</si>
</sst>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29">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8" fillId="0" borderId="0" xfId="0" applyFont="1" applyAlignment="1">
      <alignment vertical="center" wrapText="1"/>
    </xf>
    <xf numFmtId="0" fontId="5" fillId="0" borderId="0" xfId="0" applyFont="1">
      <alignment vertical="center"/>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49" fontId="11"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1"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4"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29"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0" fillId="0" borderId="0" xfId="0" applyFont="1" applyProtection="1">
      <alignment vertical="center"/>
      <protection hidden="1"/>
    </xf>
    <xf numFmtId="0" fontId="30"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1" fillId="0" borderId="0" xfId="0" applyFont="1">
      <alignment vertical="center"/>
    </xf>
    <xf numFmtId="0" fontId="9" fillId="5" borderId="3" xfId="2" applyFont="1" applyFill="1" applyBorder="1" applyAlignment="1">
      <alignment vertical="center" wrapText="1"/>
    </xf>
    <xf numFmtId="0" fontId="30"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19" fillId="0" borderId="0" xfId="0" applyFont="1" applyProtection="1">
      <alignment vertical="center"/>
      <protection hidden="1"/>
    </xf>
    <xf numFmtId="9" fontId="2" fillId="0" borderId="0" xfId="1" applyProtection="1">
      <alignment vertical="center"/>
      <protection hidden="1"/>
    </xf>
    <xf numFmtId="9" fontId="32" fillId="0" borderId="0" xfId="1" applyFont="1" applyAlignment="1" applyProtection="1">
      <alignment horizontal="right" vertical="center"/>
      <protection hidden="1"/>
    </xf>
    <xf numFmtId="0" fontId="20"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4" xfId="0" applyFont="1" applyBorder="1" applyAlignment="1">
      <alignment horizontal="center" vertical="center"/>
    </xf>
    <xf numFmtId="56" fontId="29"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0" xfId="4" applyFont="1" applyAlignment="1">
      <alignment horizontal="right" vertical="center"/>
    </xf>
    <xf numFmtId="0" fontId="2" fillId="0" borderId="0" xfId="4" applyAlignment="1">
      <alignment horizontal="right" vertical="center"/>
    </xf>
    <xf numFmtId="0" fontId="0" fillId="2" borderId="0" xfId="0" applyFill="1" applyAlignment="1" applyProtection="1">
      <alignment horizontal="left" vertical="center" shrinkToFit="1"/>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2" borderId="0" xfId="5" applyNumberFormat="1" applyFill="1" applyAlignment="1" applyProtection="1">
      <alignment horizontal="left" vertical="center"/>
      <protection locked="0"/>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2" fillId="0" borderId="3" xfId="4" applyBorder="1" applyAlignment="1">
      <alignment horizontal="center" vertical="center" wrapText="1"/>
    </xf>
    <xf numFmtId="0" fontId="0" fillId="0" borderId="7" xfId="0" applyBorder="1" applyAlignment="1">
      <alignment horizontal="center" vertical="center" wrapText="1"/>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3" xfId="4"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2" fillId="0" borderId="7" xfId="4"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0" fillId="0" borderId="6" xfId="0" applyBorder="1" applyAlignment="1">
      <alignment horizontal="left" vertical="center" shrinkToFit="1"/>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5"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0" fillId="0" borderId="1" xfId="0" applyBorder="1" applyAlignment="1">
      <alignment horizontal="center" vertical="center"/>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8" fillId="0" borderId="0" xfId="0" applyFont="1" applyAlignment="1" applyProtection="1">
      <alignment horizontal="right" vertical="center" shrinkToFit="1"/>
      <protection hidden="1"/>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6" fillId="3" borderId="22" xfId="0" applyFont="1" applyFill="1" applyBorder="1" applyAlignment="1" applyProtection="1">
      <alignment horizontal="right" vertical="center" shrinkToFit="1"/>
      <protection hidden="1"/>
    </xf>
    <xf numFmtId="0" fontId="26" fillId="3" borderId="48"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26" fillId="3" borderId="55" xfId="0" applyFont="1" applyFill="1" applyBorder="1" applyAlignment="1" applyProtection="1">
      <alignment horizontal="right" vertical="center" wrapText="1"/>
      <protection hidden="1"/>
    </xf>
    <xf numFmtId="0" fontId="26" fillId="3" borderId="56" xfId="0" applyFont="1" applyFill="1" applyBorder="1" applyAlignment="1" applyProtection="1">
      <alignment horizontal="right" vertical="center" wrapText="1"/>
      <protection hidden="1"/>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4" fillId="3" borderId="5" xfId="0" applyFont="1" applyFill="1" applyBorder="1" applyAlignment="1" applyProtection="1">
      <alignment horizontal="right" vertical="center" wrapText="1"/>
      <protection hidden="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4" fillId="3" borderId="66"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4" fillId="3" borderId="6"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6" fillId="3" borderId="5" xfId="0" applyFont="1" applyFill="1" applyBorder="1" applyAlignment="1" applyProtection="1">
      <alignment horizontal="right" vertical="center"/>
      <protection hidden="1"/>
    </xf>
    <xf numFmtId="0" fontId="26" fillId="3" borderId="16" xfId="0" applyFont="1" applyFill="1" applyBorder="1" applyAlignment="1" applyProtection="1">
      <alignment horizontal="right" vertical="center"/>
      <protection hidden="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6" fillId="3" borderId="39" xfId="3" applyFont="1" applyFill="1" applyBorder="1" applyAlignment="1" applyProtection="1">
      <alignment horizontal="right" vertical="center" shrinkToFit="1"/>
      <protection hidden="1"/>
    </xf>
    <xf numFmtId="0" fontId="26" fillId="3" borderId="40" xfId="3" applyFont="1" applyFill="1" applyBorder="1" applyAlignment="1" applyProtection="1">
      <alignment horizontal="right" vertical="center" shrinkToFit="1"/>
      <protection hidden="1"/>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8" fillId="0" borderId="5" xfId="0" applyFont="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85"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86"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99"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00"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0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05"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06"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22"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23"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24"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25"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26"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37"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38"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39"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40"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51"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52"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53"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64"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65"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6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6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68"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179"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80"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81"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82"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93"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194"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9"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10"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Radio" firstButton="1" fmlaLink="$I$26"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14"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I$15"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I$19" noThreeD="1"/>
</file>

<file path=xl/ctrlProps/ctrlProp24.xml><?xml version="1.0" encoding="utf-8"?>
<formControlPr xmlns="http://schemas.microsoft.com/office/spreadsheetml/2009/9/main" objectType="Radio" noThreeD="1"/>
</file>

<file path=xl/ctrlProps/ctrlProp240.xml><?xml version="1.0" encoding="utf-8"?>
<formControlPr xmlns="http://schemas.microsoft.com/office/spreadsheetml/2009/9/main" objectType="Radio"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I$20"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fmlaLink="$I$21"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I$22"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I$23" noThreeD="1"/>
</file>

<file path=xl/ctrlProps/ctrlProp256.xml><?xml version="1.0" encoding="utf-8"?>
<formControlPr xmlns="http://schemas.microsoft.com/office/spreadsheetml/2009/9/main" objectType="Radio"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Drop" dropLines="10" dropStyle="combo" dx="26" fmlaLink="$AJ$5" fmlaRange="$AR$25:$AR$45" noThreeD="1" sel="0" val="0"/>
</file>

<file path=xl/ctrlProps/ctrlProp259.xml><?xml version="1.0" encoding="utf-8"?>
<formControlPr xmlns="http://schemas.microsoft.com/office/spreadsheetml/2009/9/main" objectType="Drop" dropLines="10" dropStyle="combo" dx="26" fmlaLink="$AJ$10" fmlaRange="$AR$25:$AR$45" noThreeD="1" sel="0" val="0"/>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Drop" dropLines="10" dropStyle="combo" dx="26" fmlaLink="$AJ$15" fmlaRange="$AR$25:$AR$45" noThreeD="1" sel="0" val="0"/>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35"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4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0"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4"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5"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5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60"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6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65"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66"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79"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80"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8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14700" y="10363200"/>
              <a:ext cx="3095625" cy="609600"/>
              <a:chOff x="3314700" y="10363200"/>
              <a:chExt cx="3095625" cy="60960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0563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37</xdr:row>
          <xdr:rowOff>426720</xdr:rowOff>
        </xdr:from>
        <xdr:to>
          <xdr:col>14</xdr:col>
          <xdr:colOff>144780</xdr:colOff>
          <xdr:row>38</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5" y="10580370"/>
              <a:ext cx="588645" cy="388620"/>
              <a:chOff x="6172200" y="11992008"/>
              <a:chExt cx="581024" cy="390567"/>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200" y="12173024"/>
                <a:ext cx="581024"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2008"/>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5555" name="Group 6">
          <a:extLst>
            <a:ext uri="{FF2B5EF4-FFF2-40B4-BE49-F238E27FC236}">
              <a16:creationId xmlns:a16="http://schemas.microsoft.com/office/drawing/2014/main" id="{00000000-0008-0000-0200-0000B3150000}"/>
            </a:ext>
          </a:extLst>
        </xdr:cNvPr>
        <xdr:cNvGrpSpPr>
          <a:grpSpLocks/>
        </xdr:cNvGrpSpPr>
      </xdr:nvGrpSpPr>
      <xdr:grpSpPr bwMode="auto">
        <a:xfrm>
          <a:off x="7174230" y="510540"/>
          <a:ext cx="3528060" cy="1630680"/>
          <a:chOff x="666" y="49"/>
          <a:chExt cx="372" cy="171"/>
        </a:xfrm>
      </xdr:grpSpPr>
      <xdr:sp macro="" textlink="">
        <xdr:nvSpPr>
          <xdr:cNvPr id="5556" name="AutoShape 3">
            <a:extLst>
              <a:ext uri="{FF2B5EF4-FFF2-40B4-BE49-F238E27FC236}">
                <a16:creationId xmlns:a16="http://schemas.microsoft.com/office/drawing/2014/main" id="{00000000-0008-0000-0200-0000B415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557" name="Line 4">
            <a:extLst>
              <a:ext uri="{FF2B5EF4-FFF2-40B4-BE49-F238E27FC236}">
                <a16:creationId xmlns:a16="http://schemas.microsoft.com/office/drawing/2014/main" id="{00000000-0008-0000-0200-0000B515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31321" y="2204357"/>
              <a:ext cx="7984672" cy="476250"/>
              <a:chOff x="228600" y="2200279"/>
              <a:chExt cx="7981950" cy="476251"/>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31321" y="2680607"/>
              <a:ext cx="7984672" cy="476250"/>
              <a:chOff x="228600" y="2676530"/>
              <a:chExt cx="7981950" cy="476251"/>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31321" y="3156857"/>
              <a:ext cx="7984672" cy="476250"/>
              <a:chOff x="228600" y="3152781"/>
              <a:chExt cx="7981950" cy="476251"/>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31321" y="3633107"/>
              <a:ext cx="7984672" cy="476250"/>
              <a:chOff x="228600" y="3629031"/>
              <a:chExt cx="7981950" cy="476251"/>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31321" y="9075964"/>
              <a:ext cx="7984672" cy="476250"/>
              <a:chOff x="228600" y="9048766"/>
              <a:chExt cx="7981950" cy="476251"/>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31321" y="9552214"/>
              <a:ext cx="7984672" cy="476250"/>
              <a:chOff x="228600" y="9525017"/>
              <a:chExt cx="7981950" cy="476251"/>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31321" y="10028464"/>
              <a:ext cx="7984672" cy="476250"/>
              <a:chOff x="228600" y="10001267"/>
              <a:chExt cx="7981950" cy="476251"/>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31321" y="11334750"/>
              <a:ext cx="7984672" cy="476250"/>
              <a:chOff x="228600" y="11296670"/>
              <a:chExt cx="7981950" cy="476251"/>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31321" y="11811000"/>
              <a:ext cx="7984672" cy="476250"/>
              <a:chOff x="228600" y="11772921"/>
              <a:chExt cx="7981950" cy="476251"/>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31321" y="12287250"/>
              <a:ext cx="7984672" cy="476250"/>
              <a:chOff x="228600" y="12249171"/>
              <a:chExt cx="7981950" cy="476251"/>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31321" y="12763500"/>
              <a:ext cx="7984672" cy="476250"/>
              <a:chOff x="228600" y="12725422"/>
              <a:chExt cx="7981950" cy="476251"/>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31321" y="18206357"/>
              <a:ext cx="7984672" cy="476250"/>
              <a:chOff x="228600" y="18145157"/>
              <a:chExt cx="7981950" cy="476251"/>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31321" y="18682607"/>
              <a:ext cx="7984672" cy="476250"/>
              <a:chOff x="228600" y="18621407"/>
              <a:chExt cx="7981950" cy="476251"/>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31321" y="19158857"/>
              <a:ext cx="7984672" cy="476250"/>
              <a:chOff x="228600" y="19097658"/>
              <a:chExt cx="7981950" cy="476251"/>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31321" y="20465143"/>
              <a:ext cx="7984672" cy="476250"/>
              <a:chOff x="228600" y="20393060"/>
              <a:chExt cx="7981950" cy="476251"/>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31321" y="20941393"/>
              <a:ext cx="7984672" cy="476250"/>
              <a:chOff x="228600" y="20869310"/>
              <a:chExt cx="7981950" cy="476251"/>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31321" y="21417643"/>
              <a:ext cx="7984672" cy="476250"/>
              <a:chOff x="228600" y="21345561"/>
              <a:chExt cx="7981950" cy="476251"/>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31321" y="22723929"/>
              <a:ext cx="7984672" cy="476250"/>
              <a:chOff x="228600" y="22640917"/>
              <a:chExt cx="7981950"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31321" y="23200179"/>
              <a:ext cx="7984672" cy="476250"/>
              <a:chOff x="228600" y="23117214"/>
              <a:chExt cx="7981950" cy="476251"/>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31321" y="24506464"/>
              <a:ext cx="7984672" cy="476250"/>
              <a:chOff x="228600" y="24412616"/>
              <a:chExt cx="7981950" cy="476251"/>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31321" y="24982714"/>
              <a:ext cx="7984672" cy="476250"/>
              <a:chOff x="228600" y="24888867"/>
              <a:chExt cx="7981950" cy="476251"/>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31321" y="30425571"/>
              <a:ext cx="7984672" cy="476250"/>
              <a:chOff x="228600" y="30308602"/>
              <a:chExt cx="7981950" cy="476251"/>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31321" y="30901821"/>
              <a:ext cx="7984672" cy="476250"/>
              <a:chOff x="228600" y="30784852"/>
              <a:chExt cx="7981950" cy="476251"/>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31321" y="31378071"/>
              <a:ext cx="7984672" cy="476250"/>
              <a:chOff x="228600" y="31261103"/>
              <a:chExt cx="7981950" cy="476251"/>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31321" y="32684357"/>
              <a:ext cx="7984672" cy="476250"/>
              <a:chOff x="228600" y="32556506"/>
              <a:chExt cx="7981950" cy="476251"/>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31321" y="33160607"/>
              <a:ext cx="7984672" cy="476250"/>
              <a:chOff x="228600" y="33032756"/>
              <a:chExt cx="7981950" cy="476251"/>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31321" y="38603464"/>
              <a:ext cx="7984672" cy="476250"/>
              <a:chOff x="228600" y="38452491"/>
              <a:chExt cx="7981950" cy="476251"/>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31321" y="39079714"/>
              <a:ext cx="7984672" cy="476250"/>
              <a:chOff x="228600" y="38928742"/>
              <a:chExt cx="7981950" cy="476251"/>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31321" y="39555964"/>
              <a:ext cx="7984672" cy="476250"/>
              <a:chOff x="228600" y="39404992"/>
              <a:chExt cx="7981950" cy="476251"/>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31321" y="40862250"/>
              <a:ext cx="7984672" cy="476250"/>
              <a:chOff x="228600" y="40700395"/>
              <a:chExt cx="7981950" cy="476251"/>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31321" y="41338500"/>
              <a:ext cx="7984672" cy="476250"/>
              <a:chOff x="228600" y="41176646"/>
              <a:chExt cx="7981950" cy="476251"/>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31321" y="47312036"/>
              <a:ext cx="7984672" cy="476250"/>
              <a:chOff x="228600" y="47139208"/>
              <a:chExt cx="7981950"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31321" y="47788286"/>
              <a:ext cx="7984672" cy="476250"/>
              <a:chOff x="228600" y="47615557"/>
              <a:chExt cx="7981950" cy="476251"/>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31321" y="48264536"/>
              <a:ext cx="7984672" cy="476250"/>
              <a:chOff x="228600" y="48091808"/>
              <a:chExt cx="7981950" cy="476251"/>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31321" y="48740786"/>
              <a:ext cx="7984672" cy="476250"/>
              <a:chOff x="228600" y="48568058"/>
              <a:chExt cx="7981950" cy="476251"/>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31321" y="49217036"/>
              <a:ext cx="7984672" cy="476250"/>
              <a:chOff x="228600" y="49044309"/>
              <a:chExt cx="7981950" cy="476251"/>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31321" y="54047571"/>
              <a:ext cx="7984672" cy="476250"/>
              <a:chOff x="228600" y="53863968"/>
              <a:chExt cx="7981950" cy="476251"/>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31321" y="54523821"/>
              <a:ext cx="7984672" cy="476250"/>
              <a:chOff x="228600" y="54340105"/>
              <a:chExt cx="7981950" cy="476250"/>
            </a:xfrm>
          </xdr:grpSpPr>
          <xdr:sp macro="" textlink="">
            <xdr:nvSpPr>
              <xdr:cNvPr id="12437" name="Group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8" name="Option Button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9" name="Option Button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7429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0" name="Option Button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31321" y="55000071"/>
              <a:ext cx="7984672" cy="476250"/>
              <a:chOff x="228600" y="54816469"/>
              <a:chExt cx="7981950" cy="476251"/>
            </a:xfrm>
          </xdr:grpSpPr>
          <xdr:sp macro="" textlink="">
            <xdr:nvSpPr>
              <xdr:cNvPr id="12441" name="Group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42" name="Option Button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3" name="Option Button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7429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4" name="Option Button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31321" y="55476321"/>
              <a:ext cx="7984672" cy="476250"/>
              <a:chOff x="228600" y="55292720"/>
              <a:chExt cx="7981950" cy="476251"/>
            </a:xfrm>
          </xdr:grpSpPr>
          <xdr:sp macro="" textlink="">
            <xdr:nvSpPr>
              <xdr:cNvPr id="12445" name="Group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46" name="Option Button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7" name="Option Button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7429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8" name="Option Button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31321" y="60306857"/>
              <a:ext cx="7984672" cy="476250"/>
              <a:chOff x="228600" y="60112378"/>
              <a:chExt cx="7981950" cy="476251"/>
            </a:xfrm>
          </xdr:grpSpPr>
          <xdr:sp macro="" textlink="">
            <xdr:nvSpPr>
              <xdr:cNvPr id="12449" name="Group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50" name="Option Button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1" name="Option Button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7429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2" name="Option Button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31321" y="60783107"/>
              <a:ext cx="7984672" cy="476250"/>
              <a:chOff x="228600" y="60588629"/>
              <a:chExt cx="7981950" cy="476251"/>
            </a:xfrm>
          </xdr:grpSpPr>
          <xdr:sp macro="" textlink="">
            <xdr:nvSpPr>
              <xdr:cNvPr id="12453" name="Group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54" name="Option Button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5" name="Option Button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7429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6" name="Option Button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31321" y="61259357"/>
              <a:ext cx="7984672" cy="476250"/>
              <a:chOff x="228600" y="61064880"/>
              <a:chExt cx="7981950" cy="476251"/>
            </a:xfrm>
          </xdr:grpSpPr>
          <xdr:sp macro="" textlink="">
            <xdr:nvSpPr>
              <xdr:cNvPr id="12457" name="Group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58" name="Option Button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9" name="Option Button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7429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0" name="Option Button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163</xdr:row>
          <xdr:rowOff>0</xdr:rowOff>
        </xdr:from>
        <xdr:to>
          <xdr:col>5</xdr:col>
          <xdr:colOff>800100</xdr:colOff>
          <xdr:row>164</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31321" y="66089893"/>
              <a:ext cx="7984672" cy="476250"/>
              <a:chOff x="228600" y="65884538"/>
              <a:chExt cx="7981950" cy="476251"/>
            </a:xfrm>
          </xdr:grpSpPr>
          <xdr:sp macro="" textlink="">
            <xdr:nvSpPr>
              <xdr:cNvPr id="12461" name="Group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228600" y="6588453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62" name="Option Button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7429500" y="6608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3" name="Option Button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742950"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4" name="Option Button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285750"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31321" y="66566143"/>
              <a:ext cx="7984672" cy="476250"/>
              <a:chOff x="228600" y="66360789"/>
              <a:chExt cx="7981950" cy="476251"/>
            </a:xfrm>
          </xdr:grpSpPr>
          <xdr:sp macro="" textlink="">
            <xdr:nvSpPr>
              <xdr:cNvPr id="12465" name="Group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66" name="Option Button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7" name="Option Button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7429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8" name="Option Button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31321" y="67042393"/>
              <a:ext cx="7984672" cy="476250"/>
              <a:chOff x="228600" y="66837040"/>
              <a:chExt cx="7981950" cy="476251"/>
            </a:xfrm>
          </xdr:grpSpPr>
          <xdr:sp macro="" textlink="">
            <xdr:nvSpPr>
              <xdr:cNvPr id="12469" name="Group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70" name="Option Button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1" name="Option Button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7429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2" name="Option Button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31321" y="67518643"/>
              <a:ext cx="7984672" cy="476250"/>
              <a:chOff x="228600" y="67313291"/>
              <a:chExt cx="7981950" cy="476251"/>
            </a:xfrm>
          </xdr:grpSpPr>
          <xdr:sp macro="" textlink="">
            <xdr:nvSpPr>
              <xdr:cNvPr id="12473" name="Group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74" name="Option Button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5" name="Option Button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7429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6" name="Option Button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31321" y="67994893"/>
              <a:ext cx="7984672" cy="476250"/>
              <a:chOff x="228600" y="67789542"/>
              <a:chExt cx="7981950" cy="476251"/>
            </a:xfrm>
          </xdr:grpSpPr>
          <xdr:sp macro="" textlink="">
            <xdr:nvSpPr>
              <xdr:cNvPr id="12477" name="Group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78" name="Option Button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9" name="Option Button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7429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0" name="Option Button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31321" y="72825429"/>
              <a:ext cx="7984672" cy="476250"/>
              <a:chOff x="228600" y="72609199"/>
              <a:chExt cx="7981950" cy="476251"/>
            </a:xfrm>
          </xdr:grpSpPr>
          <xdr:sp macro="" textlink="">
            <xdr:nvSpPr>
              <xdr:cNvPr id="12481" name="Group Box 193" hidden="1">
                <a:extLst>
                  <a:ext uri="{63B3BB69-23CF-44E3-9099-C40C66FF867C}">
                    <a14:compatExt spid="_x0000_s12481"/>
                  </a:ext>
                  <a:ext uri="{FF2B5EF4-FFF2-40B4-BE49-F238E27FC236}">
                    <a16:creationId xmlns:a16="http://schemas.microsoft.com/office/drawing/2014/main" id="{00000000-0008-0000-0300-0000C130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82" name="Option Button 194" hidden="1">
                <a:extLst>
                  <a:ext uri="{63B3BB69-23CF-44E3-9099-C40C66FF867C}">
                    <a14:compatExt spid="_x0000_s12482"/>
                  </a:ext>
                  <a:ext uri="{FF2B5EF4-FFF2-40B4-BE49-F238E27FC236}">
                    <a16:creationId xmlns:a16="http://schemas.microsoft.com/office/drawing/2014/main" id="{00000000-0008-0000-0300-0000C230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3" name="Option Button 195" hidden="1">
                <a:extLst>
                  <a:ext uri="{63B3BB69-23CF-44E3-9099-C40C66FF867C}">
                    <a14:compatExt spid="_x0000_s12483"/>
                  </a:ext>
                  <a:ext uri="{FF2B5EF4-FFF2-40B4-BE49-F238E27FC236}">
                    <a16:creationId xmlns:a16="http://schemas.microsoft.com/office/drawing/2014/main" id="{00000000-0008-0000-0300-0000C3300000}"/>
                  </a:ext>
                </a:extLst>
              </xdr:cNvPr>
              <xdr:cNvSpPr/>
            </xdr:nvSpPr>
            <xdr:spPr bwMode="auto">
              <a:xfrm>
                <a:off x="7429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4" name="Option Button 196" hidden="1">
                <a:extLst>
                  <a:ext uri="{63B3BB69-23CF-44E3-9099-C40C66FF867C}">
                    <a14:compatExt spid="_x0000_s12484"/>
                  </a:ext>
                  <a:ext uri="{FF2B5EF4-FFF2-40B4-BE49-F238E27FC236}">
                    <a16:creationId xmlns:a16="http://schemas.microsoft.com/office/drawing/2014/main" id="{00000000-0008-0000-0300-0000C430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179</xdr:row>
          <xdr:rowOff>0</xdr:rowOff>
        </xdr:from>
        <xdr:to>
          <xdr:col>5</xdr:col>
          <xdr:colOff>800100</xdr:colOff>
          <xdr:row>180</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31321" y="73301679"/>
              <a:ext cx="7984672" cy="476250"/>
              <a:chOff x="228600" y="73085450"/>
              <a:chExt cx="7981950" cy="476251"/>
            </a:xfrm>
          </xdr:grpSpPr>
          <xdr:sp macro="" textlink="">
            <xdr:nvSpPr>
              <xdr:cNvPr id="12485" name="Group Box 197" hidden="1">
                <a:extLst>
                  <a:ext uri="{63B3BB69-23CF-44E3-9099-C40C66FF867C}">
                    <a14:compatExt spid="_x0000_s12485"/>
                  </a:ext>
                  <a:ext uri="{FF2B5EF4-FFF2-40B4-BE49-F238E27FC236}">
                    <a16:creationId xmlns:a16="http://schemas.microsoft.com/office/drawing/2014/main" id="{00000000-0008-0000-0300-0000C5300000}"/>
                  </a:ext>
                </a:extLst>
              </xdr:cNvPr>
              <xdr:cNvSpPr/>
            </xdr:nvSpPr>
            <xdr:spPr bwMode="auto">
              <a:xfrm>
                <a:off x="228600" y="730854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86" name="Option Button 198" hidden="1">
                <a:extLst>
                  <a:ext uri="{63B3BB69-23CF-44E3-9099-C40C66FF867C}">
                    <a14:compatExt spid="_x0000_s12486"/>
                  </a:ext>
                  <a:ext uri="{FF2B5EF4-FFF2-40B4-BE49-F238E27FC236}">
                    <a16:creationId xmlns:a16="http://schemas.microsoft.com/office/drawing/2014/main" id="{00000000-0008-0000-0300-0000C6300000}"/>
                  </a:ext>
                </a:extLst>
              </xdr:cNvPr>
              <xdr:cNvSpPr/>
            </xdr:nvSpPr>
            <xdr:spPr bwMode="auto">
              <a:xfrm>
                <a:off x="7429500" y="73285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7" name="Option Button 199" hidden="1">
                <a:extLst>
                  <a:ext uri="{63B3BB69-23CF-44E3-9099-C40C66FF867C}">
                    <a14:compatExt spid="_x0000_s12487"/>
                  </a:ext>
                  <a:ext uri="{FF2B5EF4-FFF2-40B4-BE49-F238E27FC236}">
                    <a16:creationId xmlns:a16="http://schemas.microsoft.com/office/drawing/2014/main" id="{00000000-0008-0000-0300-0000C7300000}"/>
                  </a:ext>
                </a:extLst>
              </xdr:cNvPr>
              <xdr:cNvSpPr/>
            </xdr:nvSpPr>
            <xdr:spPr bwMode="auto">
              <a:xfrm>
                <a:off x="7429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8" name="Option Button 200" hidden="1">
                <a:extLst>
                  <a:ext uri="{63B3BB69-23CF-44E3-9099-C40C66FF867C}">
                    <a14:compatExt spid="_x0000_s12488"/>
                  </a:ext>
                  <a:ext uri="{FF2B5EF4-FFF2-40B4-BE49-F238E27FC236}">
                    <a16:creationId xmlns:a16="http://schemas.microsoft.com/office/drawing/2014/main" id="{00000000-0008-0000-0300-0000C8300000}"/>
                  </a:ext>
                </a:extLst>
              </xdr:cNvPr>
              <xdr:cNvSpPr/>
            </xdr:nvSpPr>
            <xdr:spPr bwMode="auto">
              <a:xfrm>
                <a:off x="285750" y="73285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180</xdr:row>
          <xdr:rowOff>0</xdr:rowOff>
        </xdr:from>
        <xdr:to>
          <xdr:col>5</xdr:col>
          <xdr:colOff>800100</xdr:colOff>
          <xdr:row>181</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31321" y="73777929"/>
              <a:ext cx="7984672" cy="476250"/>
              <a:chOff x="228600" y="73561701"/>
              <a:chExt cx="7981950" cy="476251"/>
            </a:xfrm>
          </xdr:grpSpPr>
          <xdr:sp macro="" textlink="">
            <xdr:nvSpPr>
              <xdr:cNvPr id="12489" name="Group Box 201" hidden="1">
                <a:extLst>
                  <a:ext uri="{63B3BB69-23CF-44E3-9099-C40C66FF867C}">
                    <a14:compatExt spid="_x0000_s12489"/>
                  </a:ext>
                  <a:ext uri="{FF2B5EF4-FFF2-40B4-BE49-F238E27FC236}">
                    <a16:creationId xmlns:a16="http://schemas.microsoft.com/office/drawing/2014/main" id="{00000000-0008-0000-0300-0000C9300000}"/>
                  </a:ext>
                </a:extLst>
              </xdr:cNvPr>
              <xdr:cNvSpPr/>
            </xdr:nvSpPr>
            <xdr:spPr bwMode="auto">
              <a:xfrm>
                <a:off x="228600" y="735617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90" name="Option Button 202" hidden="1">
                <a:extLst>
                  <a:ext uri="{63B3BB69-23CF-44E3-9099-C40C66FF867C}">
                    <a14:compatExt spid="_x0000_s12490"/>
                  </a:ext>
                  <a:ext uri="{FF2B5EF4-FFF2-40B4-BE49-F238E27FC236}">
                    <a16:creationId xmlns:a16="http://schemas.microsoft.com/office/drawing/2014/main" id="{00000000-0008-0000-0300-0000CA300000}"/>
                  </a:ext>
                </a:extLst>
              </xdr:cNvPr>
              <xdr:cNvSpPr/>
            </xdr:nvSpPr>
            <xdr:spPr bwMode="auto">
              <a:xfrm>
                <a:off x="7429500" y="73761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1" name="Option Button 203" hidden="1">
                <a:extLst>
                  <a:ext uri="{63B3BB69-23CF-44E3-9099-C40C66FF867C}">
                    <a14:compatExt spid="_x0000_s12491"/>
                  </a:ext>
                  <a:ext uri="{FF2B5EF4-FFF2-40B4-BE49-F238E27FC236}">
                    <a16:creationId xmlns:a16="http://schemas.microsoft.com/office/drawing/2014/main" id="{00000000-0008-0000-0300-0000CB300000}"/>
                  </a:ext>
                </a:extLst>
              </xdr:cNvPr>
              <xdr:cNvSpPr/>
            </xdr:nvSpPr>
            <xdr:spPr bwMode="auto">
              <a:xfrm>
                <a:off x="7429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2" name="Option Button 204" hidden="1">
                <a:extLst>
                  <a:ext uri="{63B3BB69-23CF-44E3-9099-C40C66FF867C}">
                    <a14:compatExt spid="_x0000_s12492"/>
                  </a:ext>
                  <a:ext uri="{FF2B5EF4-FFF2-40B4-BE49-F238E27FC236}">
                    <a16:creationId xmlns:a16="http://schemas.microsoft.com/office/drawing/2014/main" id="{00000000-0008-0000-0300-0000CC300000}"/>
                  </a:ext>
                </a:extLst>
              </xdr:cNvPr>
              <xdr:cNvSpPr/>
            </xdr:nvSpPr>
            <xdr:spPr bwMode="auto">
              <a:xfrm>
                <a:off x="2857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181</xdr:row>
          <xdr:rowOff>0</xdr:rowOff>
        </xdr:from>
        <xdr:to>
          <xdr:col>5</xdr:col>
          <xdr:colOff>800100</xdr:colOff>
          <xdr:row>182</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31321" y="74254179"/>
              <a:ext cx="7984672" cy="476250"/>
              <a:chOff x="228600" y="74037952"/>
              <a:chExt cx="7981950" cy="476251"/>
            </a:xfrm>
          </xdr:grpSpPr>
          <xdr:sp macro="" textlink="">
            <xdr:nvSpPr>
              <xdr:cNvPr id="12493" name="Group Box 205" hidden="1">
                <a:extLst>
                  <a:ext uri="{63B3BB69-23CF-44E3-9099-C40C66FF867C}">
                    <a14:compatExt spid="_x0000_s12493"/>
                  </a:ext>
                  <a:ext uri="{FF2B5EF4-FFF2-40B4-BE49-F238E27FC236}">
                    <a16:creationId xmlns:a16="http://schemas.microsoft.com/office/drawing/2014/main" id="{00000000-0008-0000-0300-0000CD300000}"/>
                  </a:ext>
                </a:extLst>
              </xdr:cNvPr>
              <xdr:cNvSpPr/>
            </xdr:nvSpPr>
            <xdr:spPr bwMode="auto">
              <a:xfrm>
                <a:off x="228600" y="740379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94" name="Option Button 206" hidden="1">
                <a:extLst>
                  <a:ext uri="{63B3BB69-23CF-44E3-9099-C40C66FF867C}">
                    <a14:compatExt spid="_x0000_s12494"/>
                  </a:ext>
                  <a:ext uri="{FF2B5EF4-FFF2-40B4-BE49-F238E27FC236}">
                    <a16:creationId xmlns:a16="http://schemas.microsoft.com/office/drawing/2014/main" id="{00000000-0008-0000-0300-0000CE300000}"/>
                  </a:ext>
                </a:extLst>
              </xdr:cNvPr>
              <xdr:cNvSpPr/>
            </xdr:nvSpPr>
            <xdr:spPr bwMode="auto">
              <a:xfrm>
                <a:off x="7429500" y="74237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5" name="Option Button 207" hidden="1">
                <a:extLst>
                  <a:ext uri="{63B3BB69-23CF-44E3-9099-C40C66FF867C}">
                    <a14:compatExt spid="_x0000_s12495"/>
                  </a:ext>
                  <a:ext uri="{FF2B5EF4-FFF2-40B4-BE49-F238E27FC236}">
                    <a16:creationId xmlns:a16="http://schemas.microsoft.com/office/drawing/2014/main" id="{00000000-0008-0000-0300-0000CF300000}"/>
                  </a:ext>
                </a:extLst>
              </xdr:cNvPr>
              <xdr:cNvSpPr/>
            </xdr:nvSpPr>
            <xdr:spPr bwMode="auto">
              <a:xfrm>
                <a:off x="7429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6" name="Option Button 208" hidden="1">
                <a:extLst>
                  <a:ext uri="{63B3BB69-23CF-44E3-9099-C40C66FF867C}">
                    <a14:compatExt spid="_x0000_s12496"/>
                  </a:ext>
                  <a:ext uri="{FF2B5EF4-FFF2-40B4-BE49-F238E27FC236}">
                    <a16:creationId xmlns:a16="http://schemas.microsoft.com/office/drawing/2014/main" id="{00000000-0008-0000-0300-0000D0300000}"/>
                  </a:ext>
                </a:extLst>
              </xdr:cNvPr>
              <xdr:cNvSpPr/>
            </xdr:nvSpPr>
            <xdr:spPr bwMode="auto">
              <a:xfrm>
                <a:off x="2857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31321" y="79084714"/>
              <a:ext cx="7984672" cy="476250"/>
              <a:chOff x="228600" y="78857610"/>
              <a:chExt cx="7981950" cy="476251"/>
            </a:xfrm>
          </xdr:grpSpPr>
          <xdr:sp macro="" textlink="">
            <xdr:nvSpPr>
              <xdr:cNvPr id="12497" name="Group Box 209" hidden="1">
                <a:extLst>
                  <a:ext uri="{63B3BB69-23CF-44E3-9099-C40C66FF867C}">
                    <a14:compatExt spid="_x0000_s12497"/>
                  </a:ext>
                  <a:ext uri="{FF2B5EF4-FFF2-40B4-BE49-F238E27FC236}">
                    <a16:creationId xmlns:a16="http://schemas.microsoft.com/office/drawing/2014/main" id="{00000000-0008-0000-0300-0000D130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98" name="Option Button 210" hidden="1">
                <a:extLst>
                  <a:ext uri="{63B3BB69-23CF-44E3-9099-C40C66FF867C}">
                    <a14:compatExt spid="_x0000_s12498"/>
                  </a:ext>
                  <a:ext uri="{FF2B5EF4-FFF2-40B4-BE49-F238E27FC236}">
                    <a16:creationId xmlns:a16="http://schemas.microsoft.com/office/drawing/2014/main" id="{00000000-0008-0000-0300-0000D230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9" name="Option Button 211" hidden="1">
                <a:extLst>
                  <a:ext uri="{63B3BB69-23CF-44E3-9099-C40C66FF867C}">
                    <a14:compatExt spid="_x0000_s12499"/>
                  </a:ext>
                  <a:ext uri="{FF2B5EF4-FFF2-40B4-BE49-F238E27FC236}">
                    <a16:creationId xmlns:a16="http://schemas.microsoft.com/office/drawing/2014/main" id="{00000000-0008-0000-0300-0000D3300000}"/>
                  </a:ext>
                </a:extLst>
              </xdr:cNvPr>
              <xdr:cNvSpPr/>
            </xdr:nvSpPr>
            <xdr:spPr bwMode="auto">
              <a:xfrm>
                <a:off x="7429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0" name="Option Button 212" hidden="1">
                <a:extLst>
                  <a:ext uri="{63B3BB69-23CF-44E3-9099-C40C66FF867C}">
                    <a14:compatExt spid="_x0000_s12500"/>
                  </a:ext>
                  <a:ext uri="{FF2B5EF4-FFF2-40B4-BE49-F238E27FC236}">
                    <a16:creationId xmlns:a16="http://schemas.microsoft.com/office/drawing/2014/main" id="{00000000-0008-0000-0300-0000D430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231321" y="79560964"/>
              <a:ext cx="7984672" cy="476250"/>
              <a:chOff x="228600" y="79333861"/>
              <a:chExt cx="7981950" cy="476251"/>
            </a:xfrm>
          </xdr:grpSpPr>
          <xdr:sp macro="" textlink="">
            <xdr:nvSpPr>
              <xdr:cNvPr id="12501" name="Group Box 213" hidden="1">
                <a:extLst>
                  <a:ext uri="{63B3BB69-23CF-44E3-9099-C40C66FF867C}">
                    <a14:compatExt spid="_x0000_s12501"/>
                  </a:ext>
                  <a:ext uri="{FF2B5EF4-FFF2-40B4-BE49-F238E27FC236}">
                    <a16:creationId xmlns:a16="http://schemas.microsoft.com/office/drawing/2014/main" id="{00000000-0008-0000-0300-0000D5300000}"/>
                  </a:ext>
                </a:extLst>
              </xdr:cNvPr>
              <xdr:cNvSpPr/>
            </xdr:nvSpPr>
            <xdr:spPr bwMode="auto">
              <a:xfrm>
                <a:off x="228600" y="793338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502" name="Option Button 214" hidden="1">
                <a:extLst>
                  <a:ext uri="{63B3BB69-23CF-44E3-9099-C40C66FF867C}">
                    <a14:compatExt spid="_x0000_s12502"/>
                  </a:ext>
                  <a:ext uri="{FF2B5EF4-FFF2-40B4-BE49-F238E27FC236}">
                    <a16:creationId xmlns:a16="http://schemas.microsoft.com/office/drawing/2014/main" id="{00000000-0008-0000-0300-0000D6300000}"/>
                  </a:ext>
                </a:extLst>
              </xdr:cNvPr>
              <xdr:cNvSpPr/>
            </xdr:nvSpPr>
            <xdr:spPr bwMode="auto">
              <a:xfrm>
                <a:off x="7429500" y="79533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503" name="Option Button 215" hidden="1">
                <a:extLst>
                  <a:ext uri="{63B3BB69-23CF-44E3-9099-C40C66FF867C}">
                    <a14:compatExt spid="_x0000_s12503"/>
                  </a:ext>
                  <a:ext uri="{FF2B5EF4-FFF2-40B4-BE49-F238E27FC236}">
                    <a16:creationId xmlns:a16="http://schemas.microsoft.com/office/drawing/2014/main" id="{00000000-0008-0000-0300-0000D7300000}"/>
                  </a:ext>
                </a:extLst>
              </xdr:cNvPr>
              <xdr:cNvSpPr/>
            </xdr:nvSpPr>
            <xdr:spPr bwMode="auto">
              <a:xfrm>
                <a:off x="7429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4" name="Option Button 216" hidden="1">
                <a:extLst>
                  <a:ext uri="{63B3BB69-23CF-44E3-9099-C40C66FF867C}">
                    <a14:compatExt spid="_x0000_s12504"/>
                  </a:ext>
                  <a:ext uri="{FF2B5EF4-FFF2-40B4-BE49-F238E27FC236}">
                    <a16:creationId xmlns:a16="http://schemas.microsoft.com/office/drawing/2014/main" id="{00000000-0008-0000-0300-0000D8300000}"/>
                  </a:ext>
                </a:extLst>
              </xdr:cNvPr>
              <xdr:cNvSpPr/>
            </xdr:nvSpPr>
            <xdr:spPr bwMode="auto">
              <a:xfrm>
                <a:off x="2857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019300"/>
              <a:ext cx="8029575" cy="476250"/>
              <a:chOff x="228600" y="1971679"/>
              <a:chExt cx="8001000" cy="476251"/>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9"/>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495550"/>
              <a:ext cx="8029575" cy="476250"/>
              <a:chOff x="228600" y="2447929"/>
              <a:chExt cx="8001000" cy="476251"/>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29"/>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810000"/>
              <a:ext cx="8029575" cy="476250"/>
              <a:chOff x="228600" y="3752857"/>
              <a:chExt cx="8001000" cy="476251"/>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5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4286250"/>
              <a:ext cx="8029575" cy="476250"/>
              <a:chOff x="228600" y="4229107"/>
              <a:chExt cx="8001000" cy="476251"/>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1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5600700"/>
              <a:ext cx="8029575" cy="476250"/>
              <a:chOff x="228600" y="5534035"/>
              <a:chExt cx="8001000" cy="476251"/>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6076950"/>
              <a:ext cx="8029575" cy="476250"/>
              <a:chOff x="228600" y="6010286"/>
              <a:chExt cx="8001000" cy="476251"/>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86"/>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6553200"/>
              <a:ext cx="8029575" cy="476250"/>
              <a:chOff x="228600" y="6486523"/>
              <a:chExt cx="8001000" cy="476250"/>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23"/>
                <a:ext cx="8001000" cy="476250"/>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7029450"/>
              <a:ext cx="8029575" cy="476250"/>
              <a:chOff x="228600" y="6962787"/>
              <a:chExt cx="8001000" cy="476251"/>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7505700"/>
              <a:ext cx="8029575" cy="476250"/>
              <a:chOff x="228600" y="7439038"/>
              <a:chExt cx="8001000" cy="476251"/>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205" Type="http://schemas.openxmlformats.org/officeDocument/2006/relationships/ctrlProp" Target="../ctrlProps/ctrlProp207.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16" Type="http://schemas.openxmlformats.org/officeDocument/2006/relationships/ctrlProp" Target="../ctrlProps/ctrlProp218.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206" Type="http://schemas.openxmlformats.org/officeDocument/2006/relationships/ctrlProp" Target="../ctrlProps/ctrlProp208.xml"/><Relationship Id="rId12" Type="http://schemas.openxmlformats.org/officeDocument/2006/relationships/ctrlProp" Target="../ctrlProps/ctrlProp14.xml"/><Relationship Id="rId33" Type="http://schemas.openxmlformats.org/officeDocument/2006/relationships/ctrlProp" Target="../ctrlProps/ctrlProp35.xml"/><Relationship Id="rId108" Type="http://schemas.openxmlformats.org/officeDocument/2006/relationships/ctrlProp" Target="../ctrlProps/ctrlProp110.xml"/><Relationship Id="rId129" Type="http://schemas.openxmlformats.org/officeDocument/2006/relationships/ctrlProp" Target="../ctrlProps/ctrlProp131.xml"/><Relationship Id="rId54" Type="http://schemas.openxmlformats.org/officeDocument/2006/relationships/ctrlProp" Target="../ctrlProps/ctrlProp56.xml"/><Relationship Id="rId75" Type="http://schemas.openxmlformats.org/officeDocument/2006/relationships/ctrlProp" Target="../ctrlProps/ctrlProp77.xml"/><Relationship Id="rId96" Type="http://schemas.openxmlformats.org/officeDocument/2006/relationships/ctrlProp" Target="../ctrlProps/ctrlProp98.xml"/><Relationship Id="rId140" Type="http://schemas.openxmlformats.org/officeDocument/2006/relationships/ctrlProp" Target="../ctrlProps/ctrlProp142.xml"/><Relationship Id="rId161" Type="http://schemas.openxmlformats.org/officeDocument/2006/relationships/ctrlProp" Target="../ctrlProps/ctrlProp163.xml"/><Relationship Id="rId182" Type="http://schemas.openxmlformats.org/officeDocument/2006/relationships/ctrlProp" Target="../ctrlProps/ctrlProp184.xml"/><Relationship Id="rId217" Type="http://schemas.openxmlformats.org/officeDocument/2006/relationships/ctrlProp" Target="../ctrlProps/ctrlProp219.xml"/><Relationship Id="rId6" Type="http://schemas.openxmlformats.org/officeDocument/2006/relationships/ctrlProp" Target="../ctrlProps/ctrlProp8.xml"/><Relationship Id="rId23" Type="http://schemas.openxmlformats.org/officeDocument/2006/relationships/ctrlProp" Target="../ctrlProps/ctrlProp25.xml"/><Relationship Id="rId119" Type="http://schemas.openxmlformats.org/officeDocument/2006/relationships/ctrlProp" Target="../ctrlProps/ctrlProp121.xml"/><Relationship Id="rId44" Type="http://schemas.openxmlformats.org/officeDocument/2006/relationships/ctrlProp" Target="../ctrlProps/ctrlProp46.xml"/><Relationship Id="rId65" Type="http://schemas.openxmlformats.org/officeDocument/2006/relationships/ctrlProp" Target="../ctrlProps/ctrlProp67.xml"/><Relationship Id="rId86" Type="http://schemas.openxmlformats.org/officeDocument/2006/relationships/ctrlProp" Target="../ctrlProps/ctrlProp88.xml"/><Relationship Id="rId130" Type="http://schemas.openxmlformats.org/officeDocument/2006/relationships/ctrlProp" Target="../ctrlProps/ctrlProp132.xml"/><Relationship Id="rId151" Type="http://schemas.openxmlformats.org/officeDocument/2006/relationships/ctrlProp" Target="../ctrlProps/ctrlProp153.xml"/><Relationship Id="rId172" Type="http://schemas.openxmlformats.org/officeDocument/2006/relationships/ctrlProp" Target="../ctrlProps/ctrlProp174.xml"/><Relationship Id="rId193" Type="http://schemas.openxmlformats.org/officeDocument/2006/relationships/ctrlProp" Target="../ctrlProps/ctrlProp195.xml"/><Relationship Id="rId207" Type="http://schemas.openxmlformats.org/officeDocument/2006/relationships/ctrlProp" Target="../ctrlProps/ctrlProp209.xml"/><Relationship Id="rId13" Type="http://schemas.openxmlformats.org/officeDocument/2006/relationships/ctrlProp" Target="../ctrlProps/ctrlProp15.xml"/><Relationship Id="rId109" Type="http://schemas.openxmlformats.org/officeDocument/2006/relationships/ctrlProp" Target="../ctrlProps/ctrlProp111.xml"/><Relationship Id="rId34" Type="http://schemas.openxmlformats.org/officeDocument/2006/relationships/ctrlProp" Target="../ctrlProps/ctrlProp36.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20" Type="http://schemas.openxmlformats.org/officeDocument/2006/relationships/ctrlProp" Target="../ctrlProps/ctrlProp122.xml"/><Relationship Id="rId141" Type="http://schemas.openxmlformats.org/officeDocument/2006/relationships/ctrlProp" Target="../ctrlProps/ctrlProp143.xml"/><Relationship Id="rId7" Type="http://schemas.openxmlformats.org/officeDocument/2006/relationships/ctrlProp" Target="../ctrlProps/ctrlProp9.xml"/><Relationship Id="rId162" Type="http://schemas.openxmlformats.org/officeDocument/2006/relationships/ctrlProp" Target="../ctrlProps/ctrlProp164.xml"/><Relationship Id="rId183" Type="http://schemas.openxmlformats.org/officeDocument/2006/relationships/ctrlProp" Target="../ctrlProps/ctrlProp185.xml"/><Relationship Id="rId218" Type="http://schemas.openxmlformats.org/officeDocument/2006/relationships/ctrlProp" Target="../ctrlProps/ctrlProp220.xml"/><Relationship Id="rId24" Type="http://schemas.openxmlformats.org/officeDocument/2006/relationships/ctrlProp" Target="../ctrlProps/ctrlProp26.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31" Type="http://schemas.openxmlformats.org/officeDocument/2006/relationships/ctrlProp" Target="../ctrlProps/ctrlProp133.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208" Type="http://schemas.openxmlformats.org/officeDocument/2006/relationships/ctrlProp" Target="../ctrlProps/ctrlProp210.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219" Type="http://schemas.openxmlformats.org/officeDocument/2006/relationships/ctrlProp" Target="../ctrlProps/ctrlProp221.xml"/><Relationship Id="rId3" Type="http://schemas.openxmlformats.org/officeDocument/2006/relationships/vmlDrawing" Target="../drawings/vmlDrawing2.vml"/><Relationship Id="rId214" Type="http://schemas.openxmlformats.org/officeDocument/2006/relationships/ctrlProp" Target="../ctrlProps/ctrlProp216.x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209" Type="http://schemas.openxmlformats.org/officeDocument/2006/relationships/ctrlProp" Target="../ctrlProps/ctrlProp211.xml"/><Relationship Id="rId190" Type="http://schemas.openxmlformats.org/officeDocument/2006/relationships/ctrlProp" Target="../ctrlProps/ctrlProp192.xml"/><Relationship Id="rId204" Type="http://schemas.openxmlformats.org/officeDocument/2006/relationships/ctrlProp" Target="../ctrlProps/ctrlProp206.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10" Type="http://schemas.openxmlformats.org/officeDocument/2006/relationships/ctrlProp" Target="../ctrlProps/ctrlProp212.xml"/><Relationship Id="rId215" Type="http://schemas.openxmlformats.org/officeDocument/2006/relationships/ctrlProp" Target="../ctrlProps/ctrlProp217.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96" Type="http://schemas.openxmlformats.org/officeDocument/2006/relationships/ctrlProp" Target="../ctrlProps/ctrlProp198.xml"/><Relationship Id="rId200" Type="http://schemas.openxmlformats.org/officeDocument/2006/relationships/ctrlProp" Target="../ctrlProps/ctrlProp202.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11" Type="http://schemas.openxmlformats.org/officeDocument/2006/relationships/ctrlProp" Target="../ctrlProps/ctrlProp213.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97" Type="http://schemas.openxmlformats.org/officeDocument/2006/relationships/ctrlProp" Target="../ctrlProps/ctrlProp199.xml"/><Relationship Id="rId201" Type="http://schemas.openxmlformats.org/officeDocument/2006/relationships/ctrlProp" Target="../ctrlProps/ctrlProp203.xml"/><Relationship Id="rId17" Type="http://schemas.openxmlformats.org/officeDocument/2006/relationships/ctrlProp" Target="../ctrlProps/ctrlProp19.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24" Type="http://schemas.openxmlformats.org/officeDocument/2006/relationships/ctrlProp" Target="../ctrlProps/ctrlProp126.xml"/><Relationship Id="rId70" Type="http://schemas.openxmlformats.org/officeDocument/2006/relationships/ctrlProp" Target="../ctrlProps/ctrlProp72.xml"/><Relationship Id="rId91" Type="http://schemas.openxmlformats.org/officeDocument/2006/relationships/ctrlProp" Target="../ctrlProps/ctrlProp93.xml"/><Relationship Id="rId145" Type="http://schemas.openxmlformats.org/officeDocument/2006/relationships/ctrlProp" Target="../ctrlProps/ctrlProp147.xml"/><Relationship Id="rId166" Type="http://schemas.openxmlformats.org/officeDocument/2006/relationships/ctrlProp" Target="../ctrlProps/ctrlProp168.xml"/><Relationship Id="rId187" Type="http://schemas.openxmlformats.org/officeDocument/2006/relationships/ctrlProp" Target="../ctrlProps/ctrlProp189.xml"/><Relationship Id="rId1" Type="http://schemas.openxmlformats.org/officeDocument/2006/relationships/printerSettings" Target="../printerSettings/printerSettings4.bin"/><Relationship Id="rId212" Type="http://schemas.openxmlformats.org/officeDocument/2006/relationships/ctrlProp" Target="../ctrlProps/ctrlProp214.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60" Type="http://schemas.openxmlformats.org/officeDocument/2006/relationships/ctrlProp" Target="../ctrlProps/ctrlProp62.xml"/><Relationship Id="rId81" Type="http://schemas.openxmlformats.org/officeDocument/2006/relationships/ctrlProp" Target="../ctrlProps/ctrlProp83.xml"/><Relationship Id="rId135" Type="http://schemas.openxmlformats.org/officeDocument/2006/relationships/ctrlProp" Target="../ctrlProps/ctrlProp137.xml"/><Relationship Id="rId156" Type="http://schemas.openxmlformats.org/officeDocument/2006/relationships/ctrlProp" Target="../ctrlProps/ctrlProp158.xml"/><Relationship Id="rId177" Type="http://schemas.openxmlformats.org/officeDocument/2006/relationships/ctrlProp" Target="../ctrlProps/ctrlProp179.xml"/><Relationship Id="rId198" Type="http://schemas.openxmlformats.org/officeDocument/2006/relationships/ctrlProp" Target="../ctrlProps/ctrlProp200.xml"/><Relationship Id="rId202" Type="http://schemas.openxmlformats.org/officeDocument/2006/relationships/ctrlProp" Target="../ctrlProps/ctrlProp204.xml"/><Relationship Id="rId18" Type="http://schemas.openxmlformats.org/officeDocument/2006/relationships/ctrlProp" Target="../ctrlProps/ctrlProp20.xml"/><Relationship Id="rId39" Type="http://schemas.openxmlformats.org/officeDocument/2006/relationships/ctrlProp" Target="../ctrlProps/ctrlProp41.xml"/><Relationship Id="rId50" Type="http://schemas.openxmlformats.org/officeDocument/2006/relationships/ctrlProp" Target="../ctrlProps/ctrlProp52.xml"/><Relationship Id="rId104" Type="http://schemas.openxmlformats.org/officeDocument/2006/relationships/ctrlProp" Target="../ctrlProps/ctrlProp106.xml"/><Relationship Id="rId125" Type="http://schemas.openxmlformats.org/officeDocument/2006/relationships/ctrlProp" Target="../ctrlProps/ctrlProp127.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1" Type="http://schemas.openxmlformats.org/officeDocument/2006/relationships/ctrlProp" Target="../ctrlProps/ctrlProp73.xml"/><Relationship Id="rId92" Type="http://schemas.openxmlformats.org/officeDocument/2006/relationships/ctrlProp" Target="../ctrlProps/ctrlProp94.xml"/><Relationship Id="rId213" Type="http://schemas.openxmlformats.org/officeDocument/2006/relationships/ctrlProp" Target="../ctrlProps/ctrlProp215.xml"/><Relationship Id="rId2" Type="http://schemas.openxmlformats.org/officeDocument/2006/relationships/drawing" Target="../drawings/drawing3.xml"/><Relationship Id="rId29" Type="http://schemas.openxmlformats.org/officeDocument/2006/relationships/ctrlProp" Target="../ctrlProps/ctrlProp31.xml"/><Relationship Id="rId40" Type="http://schemas.openxmlformats.org/officeDocument/2006/relationships/ctrlProp" Target="../ctrlProps/ctrlProp42.xml"/><Relationship Id="rId115" Type="http://schemas.openxmlformats.org/officeDocument/2006/relationships/ctrlProp" Target="../ctrlProps/ctrlProp117.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99" Type="http://schemas.openxmlformats.org/officeDocument/2006/relationships/ctrlProp" Target="../ctrlProps/ctrlProp201.xml"/><Relationship Id="rId203" Type="http://schemas.openxmlformats.org/officeDocument/2006/relationships/ctrlProp" Target="../ctrlProps/ctrlProp205.xml"/><Relationship Id="rId1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 Id="rId2" Type="http://schemas.openxmlformats.org/officeDocument/2006/relationships/drawing" Target="../drawings/drawing4.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8" Type="http://schemas.openxmlformats.org/officeDocument/2006/relationships/ctrlProp" Target="../ctrlProps/ctrlProp226.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abSelected="1" zoomScaleNormal="100" zoomScaleSheetLayoutView="100" workbookViewId="0">
      <selection activeCell="P2" sqref="P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J1" s="112" t="s">
        <v>91</v>
      </c>
      <c r="K1" s="135">
        <v>23</v>
      </c>
      <c r="L1" s="112"/>
      <c r="M1" s="37" t="s">
        <v>126</v>
      </c>
      <c r="N1" s="37" t="s">
        <v>128</v>
      </c>
      <c r="O1" s="37" t="s">
        <v>91</v>
      </c>
      <c r="P1" s="75" t="s">
        <v>129</v>
      </c>
      <c r="X1" s="135">
        <f>ROW()</f>
        <v>1</v>
      </c>
    </row>
    <row r="2" spans="1:24" ht="18" customHeight="1" x14ac:dyDescent="0.15">
      <c r="A2" s="38"/>
      <c r="B2" s="38"/>
      <c r="C2" s="138" t="str">
        <f>"福祉サービス第三者評価結果報告書【" &amp; I44 &amp; "】"</f>
        <v>福祉サービス第三者評価結果報告書【令和4年度】</v>
      </c>
      <c r="D2" s="38"/>
      <c r="E2" s="38"/>
      <c r="F2" s="38"/>
      <c r="G2" s="38"/>
      <c r="H2" s="38"/>
      <c r="I2" s="38"/>
      <c r="J2" s="38"/>
      <c r="K2" s="38"/>
      <c r="L2" s="38"/>
      <c r="M2" s="38"/>
      <c r="N2" s="38"/>
      <c r="O2" s="38"/>
      <c r="P2" s="38"/>
      <c r="Q2" s="38"/>
      <c r="R2" s="38"/>
      <c r="X2" s="135">
        <f>ROW()</f>
        <v>2</v>
      </c>
    </row>
    <row r="3" spans="1:24" ht="14.25" x14ac:dyDescent="0.15">
      <c r="J3" s="39"/>
      <c r="K3" s="40" t="s">
        <v>18</v>
      </c>
      <c r="L3" s="39"/>
      <c r="M3" s="40" t="s">
        <v>19</v>
      </c>
      <c r="N3" s="39"/>
      <c r="O3" s="40" t="s">
        <v>20</v>
      </c>
      <c r="Q3" s="38"/>
      <c r="R3" s="38"/>
      <c r="X3" s="135">
        <f>ROW()</f>
        <v>3</v>
      </c>
    </row>
    <row r="4" spans="1:24" ht="8.25" customHeight="1" x14ac:dyDescent="0.15">
      <c r="X4" s="135">
        <f>ROW()</f>
        <v>4</v>
      </c>
    </row>
    <row r="5" spans="1:24" x14ac:dyDescent="0.15">
      <c r="A5" t="s">
        <v>21</v>
      </c>
      <c r="X5" s="135">
        <f>ROW()</f>
        <v>5</v>
      </c>
    </row>
    <row r="6" spans="1:24" x14ac:dyDescent="0.15">
      <c r="A6" t="s">
        <v>124</v>
      </c>
      <c r="X6" s="135">
        <f>ROW()</f>
        <v>6</v>
      </c>
    </row>
    <row r="7" spans="1:24" ht="10.5" customHeight="1" x14ac:dyDescent="0.15">
      <c r="X7" s="135">
        <f>ROW()</f>
        <v>7</v>
      </c>
    </row>
    <row r="8" spans="1:24" ht="12" customHeight="1" x14ac:dyDescent="0.15">
      <c r="D8" s="163" t="s">
        <v>112</v>
      </c>
      <c r="E8" s="164"/>
      <c r="F8" s="169"/>
      <c r="G8" s="169"/>
      <c r="H8" s="169"/>
      <c r="I8" s="41"/>
      <c r="J8" s="41"/>
      <c r="K8" s="41"/>
      <c r="L8" s="41"/>
      <c r="M8" s="41"/>
      <c r="N8" s="41"/>
      <c r="O8" s="42"/>
      <c r="X8" s="135">
        <f>ROW()</f>
        <v>8</v>
      </c>
    </row>
    <row r="9" spans="1:24" ht="33" customHeight="1" x14ac:dyDescent="0.15">
      <c r="B9" s="43"/>
      <c r="C9" s="43"/>
      <c r="D9" s="163" t="s">
        <v>113</v>
      </c>
      <c r="E9" s="164"/>
      <c r="F9" s="176"/>
      <c r="G9" s="177"/>
      <c r="H9" s="177"/>
      <c r="I9" s="177"/>
      <c r="J9" s="177"/>
      <c r="K9" s="177"/>
      <c r="L9" s="177"/>
      <c r="M9" s="177"/>
      <c r="N9" s="177"/>
      <c r="O9" s="177"/>
      <c r="X9" s="135">
        <f>ROW()</f>
        <v>9</v>
      </c>
    </row>
    <row r="10" spans="1:24" ht="52.5" customHeight="1" x14ac:dyDescent="0.15">
      <c r="B10" s="43"/>
      <c r="C10" s="43"/>
      <c r="D10" s="43"/>
      <c r="E10" s="43" t="s">
        <v>114</v>
      </c>
      <c r="F10" s="174"/>
      <c r="G10" s="174"/>
      <c r="H10" s="174"/>
      <c r="I10" s="174"/>
      <c r="J10" s="174"/>
      <c r="K10" s="174"/>
      <c r="L10" s="174"/>
      <c r="M10" s="174"/>
      <c r="N10" s="174"/>
      <c r="O10" s="174"/>
      <c r="X10" s="135">
        <f>ROW()</f>
        <v>10</v>
      </c>
    </row>
    <row r="11" spans="1:24" ht="18" customHeight="1" x14ac:dyDescent="0.15">
      <c r="A11" s="43"/>
      <c r="E11" s="43" t="s">
        <v>115</v>
      </c>
      <c r="G11" s="44"/>
      <c r="H11" s="45"/>
      <c r="I11" s="46"/>
      <c r="J11" s="47" t="s">
        <v>23</v>
      </c>
      <c r="K11" s="48"/>
      <c r="L11" s="49" t="s">
        <v>52</v>
      </c>
      <c r="M11" s="175"/>
      <c r="N11" s="176"/>
      <c r="O11" s="50"/>
    </row>
    <row r="12" spans="1:24" ht="16.5" customHeight="1" x14ac:dyDescent="0.15">
      <c r="B12" s="43"/>
      <c r="C12" s="43"/>
      <c r="D12" s="43"/>
      <c r="E12" s="43" t="s">
        <v>116</v>
      </c>
      <c r="F12" s="172"/>
      <c r="G12" s="172"/>
      <c r="H12" s="172"/>
      <c r="I12" s="172"/>
      <c r="J12" s="172"/>
      <c r="K12" s="172"/>
      <c r="L12" s="172"/>
      <c r="M12" s="172"/>
      <c r="N12" s="172"/>
      <c r="O12" s="173"/>
    </row>
    <row r="13" spans="1:24" ht="13.5" customHeight="1" x14ac:dyDescent="0.15">
      <c r="E13" s="43" t="s">
        <v>117</v>
      </c>
      <c r="F13" s="165"/>
      <c r="G13" s="165"/>
      <c r="H13" s="165"/>
      <c r="I13" s="165"/>
      <c r="J13" s="165"/>
      <c r="K13" s="165"/>
      <c r="L13" s="165"/>
      <c r="M13" s="165"/>
      <c r="N13" s="165"/>
      <c r="O13" s="51" t="s">
        <v>24</v>
      </c>
    </row>
    <row r="14" spans="1:24" ht="18" customHeight="1" x14ac:dyDescent="0.15">
      <c r="A14" s="52" t="s">
        <v>53</v>
      </c>
    </row>
    <row r="15" spans="1:24" ht="13.5" customHeight="1" x14ac:dyDescent="0.15"/>
    <row r="16" spans="1:24" ht="13.5" customHeight="1" x14ac:dyDescent="0.15">
      <c r="A16" s="192" t="s">
        <v>25</v>
      </c>
      <c r="B16" s="166" t="s">
        <v>26</v>
      </c>
      <c r="C16" s="167"/>
      <c r="D16" s="167"/>
      <c r="E16" s="167"/>
      <c r="F16" s="167"/>
      <c r="G16" s="167"/>
      <c r="H16" s="167"/>
      <c r="I16" s="168"/>
      <c r="J16" s="166" t="s">
        <v>27</v>
      </c>
      <c r="K16" s="167"/>
      <c r="L16" s="167"/>
      <c r="M16" s="167"/>
      <c r="N16" s="167"/>
      <c r="O16" s="168"/>
      <c r="P16" s="2"/>
      <c r="Q16" s="2"/>
      <c r="R16" s="2"/>
      <c r="S16" s="2"/>
      <c r="T16" s="2"/>
      <c r="U16" s="2"/>
      <c r="V16" s="2"/>
    </row>
    <row r="17" spans="1:24" ht="18" customHeight="1" x14ac:dyDescent="0.15">
      <c r="A17" s="193"/>
      <c r="B17" s="53" t="s">
        <v>28</v>
      </c>
      <c r="C17" s="158"/>
      <c r="D17" s="159"/>
      <c r="E17" s="159"/>
      <c r="F17" s="159"/>
      <c r="G17" s="159"/>
      <c r="H17" s="159"/>
      <c r="I17" s="160"/>
      <c r="J17" s="178"/>
      <c r="K17" s="179"/>
      <c r="L17" s="180"/>
      <c r="M17" s="180"/>
      <c r="N17" s="180"/>
      <c r="O17" s="181"/>
      <c r="P17" s="2"/>
      <c r="Q17" s="2"/>
      <c r="R17" s="2"/>
      <c r="S17" s="54" t="b">
        <v>0</v>
      </c>
      <c r="T17" s="54" t="b">
        <v>0</v>
      </c>
      <c r="U17" s="2"/>
      <c r="V17" s="2"/>
    </row>
    <row r="18" spans="1:24" ht="18" customHeight="1" x14ac:dyDescent="0.15">
      <c r="A18" s="193"/>
      <c r="B18" s="53" t="s">
        <v>29</v>
      </c>
      <c r="C18" s="158"/>
      <c r="D18" s="159"/>
      <c r="E18" s="159"/>
      <c r="F18" s="159"/>
      <c r="G18" s="159"/>
      <c r="H18" s="159"/>
      <c r="I18" s="160"/>
      <c r="J18" s="178"/>
      <c r="K18" s="179"/>
      <c r="L18" s="180"/>
      <c r="M18" s="180"/>
      <c r="N18" s="180"/>
      <c r="O18" s="181"/>
      <c r="P18" s="2"/>
      <c r="Q18" s="2"/>
      <c r="R18" s="2"/>
      <c r="S18" s="54" t="b">
        <v>0</v>
      </c>
      <c r="T18" s="54" t="b">
        <v>0</v>
      </c>
      <c r="U18" s="2"/>
      <c r="V18" s="2"/>
    </row>
    <row r="19" spans="1:24" ht="18" customHeight="1" x14ac:dyDescent="0.15">
      <c r="A19" s="193"/>
      <c r="B19" s="53" t="s">
        <v>30</v>
      </c>
      <c r="C19" s="158"/>
      <c r="D19" s="159"/>
      <c r="E19" s="159"/>
      <c r="F19" s="159"/>
      <c r="G19" s="159"/>
      <c r="H19" s="159"/>
      <c r="I19" s="160"/>
      <c r="J19" s="178"/>
      <c r="K19" s="179"/>
      <c r="L19" s="180"/>
      <c r="M19" s="180"/>
      <c r="N19" s="180"/>
      <c r="O19" s="181"/>
      <c r="P19" s="2"/>
      <c r="Q19" s="2"/>
      <c r="R19" s="2"/>
      <c r="S19" s="54" t="b">
        <v>0</v>
      </c>
      <c r="T19" s="54" t="b">
        <v>0</v>
      </c>
      <c r="U19" s="2"/>
      <c r="V19" s="2"/>
    </row>
    <row r="20" spans="1:24" ht="18" customHeight="1" x14ac:dyDescent="0.15">
      <c r="A20" s="193"/>
      <c r="B20" s="53" t="s">
        <v>54</v>
      </c>
      <c r="C20" s="158"/>
      <c r="D20" s="159"/>
      <c r="E20" s="159"/>
      <c r="F20" s="159"/>
      <c r="G20" s="159"/>
      <c r="H20" s="159"/>
      <c r="I20" s="160"/>
      <c r="J20" s="178"/>
      <c r="K20" s="179"/>
      <c r="L20" s="180"/>
      <c r="M20" s="180"/>
      <c r="N20" s="180"/>
      <c r="O20" s="181"/>
      <c r="P20" s="2"/>
      <c r="Q20" s="2"/>
      <c r="R20" s="2"/>
      <c r="S20" s="54" t="b">
        <v>0</v>
      </c>
      <c r="T20" s="54" t="b">
        <v>0</v>
      </c>
      <c r="U20" s="2"/>
      <c r="V20" s="2"/>
    </row>
    <row r="21" spans="1:24" ht="18" customHeight="1" x14ac:dyDescent="0.15">
      <c r="A21" s="193"/>
      <c r="B21" s="53" t="s">
        <v>55</v>
      </c>
      <c r="C21" s="158"/>
      <c r="D21" s="159"/>
      <c r="E21" s="159"/>
      <c r="F21" s="159"/>
      <c r="G21" s="159"/>
      <c r="H21" s="159"/>
      <c r="I21" s="160"/>
      <c r="J21" s="178"/>
      <c r="K21" s="179"/>
      <c r="L21" s="180"/>
      <c r="M21" s="180"/>
      <c r="N21" s="180"/>
      <c r="O21" s="181"/>
      <c r="P21" s="2"/>
      <c r="Q21" s="2"/>
      <c r="R21" s="2"/>
      <c r="S21" s="54" t="b">
        <v>0</v>
      </c>
      <c r="T21" s="54" t="b">
        <v>0</v>
      </c>
      <c r="U21" s="2"/>
      <c r="V21" s="2"/>
    </row>
    <row r="22" spans="1:24" ht="18" customHeight="1" x14ac:dyDescent="0.15">
      <c r="A22" s="194"/>
      <c r="B22" s="53" t="s">
        <v>56</v>
      </c>
      <c r="C22" s="158"/>
      <c r="D22" s="159"/>
      <c r="E22" s="159"/>
      <c r="F22" s="159"/>
      <c r="G22" s="159"/>
      <c r="H22" s="159"/>
      <c r="I22" s="160"/>
      <c r="J22" s="178"/>
      <c r="K22" s="179"/>
      <c r="L22" s="180"/>
      <c r="M22" s="180"/>
      <c r="N22" s="180"/>
      <c r="O22" s="181"/>
      <c r="P22" s="2"/>
      <c r="Q22" s="2"/>
      <c r="R22" s="2"/>
      <c r="S22" s="54" t="b">
        <v>0</v>
      </c>
      <c r="T22" s="54" t="b">
        <v>0</v>
      </c>
      <c r="U22" s="2"/>
      <c r="V22" s="2"/>
    </row>
    <row r="23" spans="1:24" ht="42" customHeight="1" x14ac:dyDescent="0.15">
      <c r="A23" s="127" t="s">
        <v>111</v>
      </c>
      <c r="B23" s="206" t="s">
        <v>127</v>
      </c>
      <c r="C23" s="207"/>
      <c r="D23" s="207"/>
      <c r="E23" s="207"/>
      <c r="F23" s="207"/>
      <c r="G23" s="207"/>
      <c r="H23" s="207"/>
      <c r="I23" s="207"/>
      <c r="J23" s="208" t="str">
        <f>IF(M24="","指定番号を入力してください","")</f>
        <v>指定番号を入力してください</v>
      </c>
      <c r="K23" s="207"/>
      <c r="L23" s="207"/>
      <c r="M23" s="207"/>
      <c r="N23" s="207"/>
      <c r="O23" s="209"/>
      <c r="P23" s="2"/>
      <c r="Q23" s="2"/>
      <c r="R23" s="2"/>
      <c r="S23" s="129"/>
      <c r="T23" s="128"/>
      <c r="U23" s="2"/>
      <c r="V23" s="2"/>
    </row>
    <row r="24" spans="1:24" ht="45" customHeight="1" x14ac:dyDescent="0.15">
      <c r="A24" s="55" t="s">
        <v>31</v>
      </c>
      <c r="B24" s="196"/>
      <c r="C24" s="197"/>
      <c r="D24" s="197"/>
      <c r="E24" s="197"/>
      <c r="F24" s="197"/>
      <c r="G24" s="197"/>
      <c r="H24" s="197"/>
      <c r="I24" s="197"/>
      <c r="J24" s="198"/>
      <c r="K24" s="161" t="s">
        <v>125</v>
      </c>
      <c r="L24" s="162"/>
      <c r="M24" s="155"/>
      <c r="N24" s="156"/>
      <c r="O24" s="157"/>
      <c r="P24" s="2"/>
      <c r="Q24" s="2"/>
      <c r="R24" s="2"/>
      <c r="S24" s="129"/>
      <c r="T24" s="2"/>
      <c r="U24" s="2"/>
      <c r="V24" s="2"/>
    </row>
    <row r="25" spans="1:24" ht="18" customHeight="1" x14ac:dyDescent="0.15">
      <c r="A25" s="199" t="s">
        <v>32</v>
      </c>
      <c r="B25" s="182" t="s">
        <v>33</v>
      </c>
      <c r="C25" s="183"/>
      <c r="D25" s="189"/>
      <c r="E25" s="190"/>
      <c r="F25" s="191"/>
      <c r="G25" s="56"/>
      <c r="H25" s="56"/>
      <c r="I25" s="56"/>
      <c r="J25" s="56"/>
      <c r="K25" s="56"/>
      <c r="L25" s="56"/>
      <c r="M25" s="56"/>
      <c r="N25" s="56"/>
      <c r="O25" s="57"/>
      <c r="P25" s="2"/>
      <c r="Q25" s="2"/>
      <c r="R25" s="2"/>
      <c r="S25" s="2"/>
      <c r="T25" s="2"/>
      <c r="U25" s="2"/>
      <c r="V25" s="2"/>
    </row>
    <row r="26" spans="1:24" s="60" customFormat="1" ht="18" customHeight="1" x14ac:dyDescent="0.15">
      <c r="A26" s="200"/>
      <c r="B26" s="182" t="s">
        <v>22</v>
      </c>
      <c r="C26" s="195"/>
      <c r="D26" s="189"/>
      <c r="E26" s="202"/>
      <c r="F26" s="202"/>
      <c r="G26" s="202"/>
      <c r="H26" s="202"/>
      <c r="I26" s="202"/>
      <c r="J26" s="202"/>
      <c r="K26" s="202"/>
      <c r="L26" s="202"/>
      <c r="M26" s="202"/>
      <c r="N26" s="202"/>
      <c r="O26" s="162"/>
      <c r="P26" s="58"/>
      <c r="Q26" s="2"/>
      <c r="R26" s="59"/>
      <c r="S26" s="59"/>
      <c r="T26" s="59"/>
      <c r="U26" s="59"/>
      <c r="V26" s="59"/>
      <c r="W26" s="59"/>
      <c r="X26" s="59"/>
    </row>
    <row r="27" spans="1:24" ht="18" customHeight="1" x14ac:dyDescent="0.15">
      <c r="A27" s="201"/>
      <c r="B27" s="182" t="s">
        <v>34</v>
      </c>
      <c r="C27" s="195"/>
      <c r="D27" s="203"/>
      <c r="E27" s="204"/>
      <c r="F27" s="204"/>
      <c r="G27" s="205"/>
      <c r="H27" s="61"/>
      <c r="I27" s="61"/>
      <c r="J27" s="61"/>
      <c r="K27" s="61"/>
      <c r="L27" s="61"/>
      <c r="M27" s="61"/>
      <c r="N27" s="61"/>
      <c r="O27" s="62"/>
      <c r="P27" s="2"/>
      <c r="Q27" s="2"/>
      <c r="R27" s="2"/>
      <c r="S27" s="2"/>
      <c r="T27" s="2"/>
      <c r="U27" s="2"/>
      <c r="V27" s="2"/>
    </row>
    <row r="28" spans="1:24" ht="18" customHeight="1" x14ac:dyDescent="0.15">
      <c r="A28" s="63" t="s">
        <v>35</v>
      </c>
      <c r="B28" s="158"/>
      <c r="C28" s="187"/>
      <c r="D28" s="187"/>
      <c r="E28" s="187"/>
      <c r="F28" s="187"/>
      <c r="G28" s="187"/>
      <c r="H28" s="187"/>
      <c r="I28" s="187"/>
      <c r="J28" s="187"/>
      <c r="K28" s="187"/>
      <c r="L28" s="187"/>
      <c r="M28" s="187"/>
      <c r="N28" s="187"/>
      <c r="O28" s="188"/>
      <c r="P28" s="2"/>
      <c r="Q28" s="2"/>
      <c r="R28" s="2"/>
      <c r="S28" s="2"/>
      <c r="T28" s="2"/>
      <c r="U28" s="2"/>
      <c r="V28" s="2"/>
    </row>
    <row r="29" spans="1:24" ht="18" customHeight="1" x14ac:dyDescent="0.15">
      <c r="A29" s="64" t="s">
        <v>57</v>
      </c>
      <c r="B29" s="170"/>
      <c r="C29" s="171"/>
      <c r="D29" s="53" t="s">
        <v>18</v>
      </c>
      <c r="E29" s="65"/>
      <c r="F29" s="53" t="s">
        <v>19</v>
      </c>
      <c r="G29" s="65"/>
      <c r="H29" s="66" t="s">
        <v>36</v>
      </c>
      <c r="I29" s="184" t="str">
        <f>IF(B29="","契約日を入力してください。",IF(E29="","契約日を入力してください。",IF(G29="","契約日を入力してください。","")))</f>
        <v>契約日を入力してください。</v>
      </c>
      <c r="J29" s="185"/>
      <c r="K29" s="185"/>
      <c r="L29" s="185"/>
      <c r="M29" s="185"/>
      <c r="N29" s="185"/>
      <c r="O29" s="186"/>
      <c r="P29" s="67"/>
      <c r="Q29" s="2"/>
      <c r="R29" s="2"/>
      <c r="S29" s="2"/>
      <c r="T29" s="2"/>
      <c r="U29" s="2"/>
      <c r="V29" s="2"/>
    </row>
    <row r="30" spans="1:24" ht="18" customHeight="1" x14ac:dyDescent="0.15">
      <c r="A30" s="64" t="s">
        <v>37</v>
      </c>
      <c r="B30" s="170"/>
      <c r="C30" s="171"/>
      <c r="D30" s="53" t="s">
        <v>18</v>
      </c>
      <c r="E30" s="65"/>
      <c r="F30" s="53" t="s">
        <v>19</v>
      </c>
      <c r="G30" s="65"/>
      <c r="H30" s="66" t="s">
        <v>36</v>
      </c>
      <c r="I30" s="184"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85"/>
      <c r="K30" s="185"/>
      <c r="L30" s="185"/>
      <c r="M30" s="185"/>
      <c r="N30" s="185"/>
      <c r="O30" s="186"/>
      <c r="P30" s="67"/>
      <c r="Q30" s="2"/>
      <c r="R30" s="2"/>
      <c r="S30" s="2"/>
      <c r="T30" s="2"/>
      <c r="U30" s="2"/>
      <c r="V30" s="2"/>
    </row>
    <row r="31" spans="1:24" ht="18" customHeight="1" x14ac:dyDescent="0.15">
      <c r="A31" s="64" t="s">
        <v>38</v>
      </c>
      <c r="B31" s="170"/>
      <c r="C31" s="171"/>
      <c r="D31" s="53" t="s">
        <v>18</v>
      </c>
      <c r="E31" s="65"/>
      <c r="F31" s="53" t="s">
        <v>19</v>
      </c>
      <c r="G31" s="65"/>
      <c r="H31" s="66" t="s">
        <v>36</v>
      </c>
      <c r="I31" s="184"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85"/>
      <c r="K31" s="185"/>
      <c r="L31" s="185"/>
      <c r="M31" s="185"/>
      <c r="N31" s="185"/>
      <c r="O31" s="186"/>
      <c r="P31" s="67"/>
      <c r="Q31" s="67"/>
      <c r="R31" s="2"/>
      <c r="S31" s="2"/>
      <c r="T31" s="2"/>
      <c r="U31" s="2"/>
      <c r="V31" s="2"/>
    </row>
    <row r="32" spans="1:24" ht="18" customHeight="1" x14ac:dyDescent="0.15">
      <c r="A32" s="64" t="s">
        <v>39</v>
      </c>
      <c r="B32" s="170"/>
      <c r="C32" s="171"/>
      <c r="D32" s="68" t="s">
        <v>40</v>
      </c>
      <c r="E32" s="65"/>
      <c r="F32" s="68" t="s">
        <v>41</v>
      </c>
      <c r="G32" s="65"/>
      <c r="H32" s="69" t="s">
        <v>42</v>
      </c>
      <c r="I32" s="184"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85"/>
      <c r="K32" s="185"/>
      <c r="L32" s="185"/>
      <c r="M32" s="185"/>
      <c r="N32" s="185"/>
      <c r="O32" s="186"/>
      <c r="P32" s="67"/>
      <c r="Q32" s="67"/>
      <c r="R32" s="2"/>
      <c r="S32" s="2"/>
      <c r="T32" s="2"/>
      <c r="U32" s="2"/>
      <c r="V32" s="2"/>
    </row>
    <row r="33" spans="1:24" ht="18" customHeight="1" x14ac:dyDescent="0.15">
      <c r="A33" s="64" t="s">
        <v>43</v>
      </c>
      <c r="B33" s="170"/>
      <c r="C33" s="171"/>
      <c r="D33" s="53" t="s">
        <v>18</v>
      </c>
      <c r="E33" s="65"/>
      <c r="F33" s="53" t="s">
        <v>19</v>
      </c>
      <c r="G33" s="65"/>
      <c r="H33" s="66" t="s">
        <v>36</v>
      </c>
      <c r="I33" s="184"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85"/>
      <c r="K33" s="185"/>
      <c r="L33" s="185"/>
      <c r="M33" s="185"/>
      <c r="N33" s="185"/>
      <c r="O33" s="186"/>
      <c r="P33" s="67"/>
      <c r="Q33" s="2"/>
      <c r="R33" s="2"/>
      <c r="S33" s="2"/>
      <c r="T33" s="2"/>
      <c r="U33" s="2"/>
      <c r="V33" s="2"/>
    </row>
    <row r="34" spans="1:24" ht="18" customHeight="1" x14ac:dyDescent="0.15">
      <c r="A34" s="64" t="s">
        <v>58</v>
      </c>
      <c r="B34" s="170"/>
      <c r="C34" s="171"/>
      <c r="D34" s="53" t="s">
        <v>18</v>
      </c>
      <c r="E34" s="65"/>
      <c r="F34" s="53" t="s">
        <v>19</v>
      </c>
      <c r="G34" s="65"/>
      <c r="H34" s="66" t="s">
        <v>36</v>
      </c>
      <c r="I34" s="184" t="str">
        <f>IF(B34="","訪問調査日を入力してください。",IF(E34="","訪問調査日を入力してください。",IF(G34="","訪問調査日を入力してください。","")))</f>
        <v>訪問調査日を入力してください。</v>
      </c>
      <c r="J34" s="185"/>
      <c r="K34" s="185"/>
      <c r="L34" s="185"/>
      <c r="M34" s="185"/>
      <c r="N34" s="185"/>
      <c r="O34" s="186"/>
      <c r="P34" s="67"/>
      <c r="Q34" s="2"/>
      <c r="R34" s="2"/>
      <c r="S34" s="2"/>
      <c r="T34" s="2"/>
      <c r="U34" s="2"/>
      <c r="V34" s="2"/>
    </row>
    <row r="35" spans="1:24" ht="18" customHeight="1" x14ac:dyDescent="0.15">
      <c r="A35" s="64" t="s">
        <v>44</v>
      </c>
      <c r="B35" s="170"/>
      <c r="C35" s="171"/>
      <c r="D35" s="53" t="s">
        <v>18</v>
      </c>
      <c r="E35" s="65"/>
      <c r="F35" s="53" t="s">
        <v>19</v>
      </c>
      <c r="G35" s="65"/>
      <c r="H35" s="66" t="s">
        <v>36</v>
      </c>
      <c r="I35" s="184"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85"/>
      <c r="K35" s="185"/>
      <c r="L35" s="185"/>
      <c r="M35" s="185"/>
      <c r="N35" s="185"/>
      <c r="O35" s="186"/>
      <c r="P35" s="67"/>
      <c r="Q35" s="2"/>
      <c r="R35" s="2"/>
      <c r="S35" s="2"/>
      <c r="T35" s="2"/>
      <c r="U35" s="2"/>
      <c r="V35" s="2"/>
    </row>
    <row r="36" spans="1:24" ht="111" customHeight="1" x14ac:dyDescent="0.15">
      <c r="A36" s="70" t="s">
        <v>45</v>
      </c>
      <c r="B36" s="214"/>
      <c r="C36" s="215"/>
      <c r="D36" s="215"/>
      <c r="E36" s="215"/>
      <c r="F36" s="215"/>
      <c r="G36" s="215"/>
      <c r="H36" s="215"/>
      <c r="I36" s="215"/>
      <c r="J36" s="215"/>
      <c r="K36" s="215"/>
      <c r="L36" s="215"/>
      <c r="M36" s="215"/>
      <c r="N36" s="215"/>
      <c r="O36" s="216"/>
      <c r="P36" s="2" t="str">
        <f>IF(LEN(B36)=0,"",IF(256-LEN(B36)&gt;0,"残り" &amp; 256-LEN(B36) &amp; "文字",IF(256-LEN(B36)=0,"","文字数がオーバーしています")))</f>
        <v/>
      </c>
      <c r="Q36" s="2"/>
      <c r="R36" s="2"/>
      <c r="S36" s="2"/>
      <c r="T36" s="2"/>
      <c r="U36" s="2"/>
      <c r="V36" s="2"/>
    </row>
    <row r="38" spans="1:24" ht="57" customHeight="1" x14ac:dyDescent="0.15">
      <c r="B38" s="213" t="s">
        <v>46</v>
      </c>
      <c r="C38" s="213"/>
      <c r="D38" s="213"/>
      <c r="E38" s="213"/>
      <c r="F38" s="213"/>
      <c r="G38" s="213"/>
      <c r="H38" s="213"/>
      <c r="I38" s="213"/>
      <c r="J38" s="213"/>
      <c r="K38" s="213"/>
      <c r="L38" s="213"/>
      <c r="M38" s="213"/>
      <c r="N38" s="213"/>
      <c r="O38" s="213"/>
      <c r="P38" s="71"/>
      <c r="Q38" s="71"/>
      <c r="R38" s="71"/>
    </row>
    <row r="40" spans="1:24" s="60" customFormat="1" x14ac:dyDescent="0.15">
      <c r="J40" s="39"/>
      <c r="K40" s="60" t="s">
        <v>40</v>
      </c>
      <c r="L40" s="39"/>
      <c r="M40" s="60" t="s">
        <v>47</v>
      </c>
      <c r="N40" s="39"/>
      <c r="O40" s="60" t="s">
        <v>48</v>
      </c>
      <c r="Q40"/>
      <c r="R40" s="59"/>
      <c r="S40" s="59"/>
      <c r="T40" s="59"/>
      <c r="U40" s="59"/>
      <c r="V40" s="59"/>
      <c r="W40" s="59"/>
      <c r="X40" s="59"/>
    </row>
    <row r="41" spans="1:24" s="60" customFormat="1" ht="13.5" customHeight="1" x14ac:dyDescent="0.15">
      <c r="Q41" s="141"/>
    </row>
    <row r="42" spans="1:24" ht="18" customHeight="1" x14ac:dyDescent="0.15">
      <c r="B42" s="43"/>
      <c r="C42" s="43"/>
      <c r="D42" s="43"/>
      <c r="E42" s="43"/>
      <c r="F42" s="43"/>
      <c r="G42" s="43"/>
      <c r="H42" s="43" t="s">
        <v>49</v>
      </c>
      <c r="I42" s="165"/>
      <c r="J42" s="165"/>
      <c r="K42" s="165"/>
      <c r="L42" s="165"/>
      <c r="M42" s="165"/>
      <c r="N42" s="165"/>
      <c r="O42" s="72" t="s">
        <v>50</v>
      </c>
    </row>
    <row r="44" spans="1:24" x14ac:dyDescent="0.15">
      <c r="H44" s="43" t="s">
        <v>51</v>
      </c>
      <c r="I44" s="210" t="s">
        <v>131</v>
      </c>
      <c r="J44" s="211"/>
      <c r="K44" s="211"/>
      <c r="L44" s="211"/>
      <c r="M44" s="211"/>
      <c r="N44" s="211"/>
      <c r="O44" s="212"/>
    </row>
  </sheetData>
  <sheetProtection algorithmName="SHA-512" hashValue="KqFbx63C4KwXd/90S4tKfaQ+RYZTwlzv10LeV84O7AQrPm1VsKCJ74Z+fEiIthybHt2v9KE/YwoI1ivkj2aR8w==" saltValue="tXFCEL19dsisxGeO8Abobw==" spinCount="100000" sheet="1" objects="1" scenarios="1" formatCells="0"/>
  <mergeCells count="54">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K24:L24"/>
    <mergeCell ref="D9:E9"/>
    <mergeCell ref="F13:N13"/>
    <mergeCell ref="C18:I18"/>
    <mergeCell ref="C19:I19"/>
    <mergeCell ref="J16:O16"/>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4"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171450</xdr:colOff>
                    <xdr:row>37</xdr:row>
                    <xdr:rowOff>609600</xdr:rowOff>
                  </from>
                  <to>
                    <xdr:col>14</xdr:col>
                    <xdr:colOff>142875</xdr:colOff>
                    <xdr:row>38</xdr:row>
                    <xdr:rowOff>95250</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9525</xdr:colOff>
                    <xdr:row>37</xdr:row>
                    <xdr:rowOff>428625</xdr:rowOff>
                  </from>
                  <to>
                    <xdr:col>14</xdr:col>
                    <xdr:colOff>114300</xdr:colOff>
                    <xdr:row>37</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100" workbookViewId="0"/>
  </sheetViews>
  <sheetFormatPr defaultRowHeight="13.5" x14ac:dyDescent="0.15"/>
  <cols>
    <col min="1" max="1" width="3.625" customWidth="1"/>
    <col min="2" max="2" width="61.25" customWidth="1"/>
    <col min="3" max="3" width="10.625" customWidth="1"/>
    <col min="4" max="4" width="11.75" customWidth="1"/>
    <col min="5" max="5" width="11.625" customWidth="1"/>
  </cols>
  <sheetData>
    <row r="1" spans="1:6" x14ac:dyDescent="0.15">
      <c r="A1" s="5" t="str">
        <f>"〔事業者の理念・方針、期待する職員像：" &amp;  評価結果報告書!B23 &amp; "〕"</f>
        <v>〔事業者の理念・方針、期待する職員像：定期巡回・随時対応型訪問介護看護〕</v>
      </c>
      <c r="D1" s="137" t="s">
        <v>130</v>
      </c>
    </row>
    <row r="2" spans="1:6" x14ac:dyDescent="0.15">
      <c r="C2" s="6"/>
      <c r="D2" s="6" t="str">
        <f>"《事業所名： " &amp; 評価結果報告書!B24 &amp; "》"</f>
        <v>《事業所名： 》</v>
      </c>
    </row>
    <row r="3" spans="1:6" ht="19.5" customHeight="1" x14ac:dyDescent="0.15">
      <c r="A3" s="130">
        <v>1</v>
      </c>
      <c r="B3" s="221" t="s">
        <v>118</v>
      </c>
      <c r="C3" s="221"/>
      <c r="D3" s="221"/>
      <c r="F3" s="133" t="s">
        <v>122</v>
      </c>
    </row>
    <row r="4" spans="1:6" ht="45" customHeight="1" x14ac:dyDescent="0.15">
      <c r="A4" s="131"/>
      <c r="B4" s="134" t="s">
        <v>123</v>
      </c>
      <c r="C4" s="222" t="str">
        <f>IF(B5="", "必ず入力してください", "")</f>
        <v>必ず入力してください</v>
      </c>
      <c r="D4" s="223"/>
      <c r="F4" s="133" t="s">
        <v>122</v>
      </c>
    </row>
    <row r="5" spans="1:6" ht="200.1" customHeight="1" x14ac:dyDescent="0.15">
      <c r="A5" s="131"/>
      <c r="B5" s="217"/>
      <c r="C5" s="218"/>
      <c r="D5" s="219"/>
      <c r="E5" s="2" t="str">
        <f>IF(LEN(B5)=0,"",IF(512-LEN(B5)&gt;0,"残り" &amp; 512-LEN(B5) &amp; "文字",IF(512-LEN(B5)=0,"","文字数がオーバーしています")))</f>
        <v/>
      </c>
      <c r="F5" s="133">
        <v>110</v>
      </c>
    </row>
    <row r="6" spans="1:6" ht="19.5" customHeight="1" x14ac:dyDescent="0.15">
      <c r="A6" s="130">
        <v>2</v>
      </c>
      <c r="B6" s="221" t="s">
        <v>119</v>
      </c>
      <c r="C6" s="221"/>
      <c r="D6" s="221"/>
      <c r="F6" s="133" t="s">
        <v>122</v>
      </c>
    </row>
    <row r="7" spans="1:6" ht="18" customHeight="1" x14ac:dyDescent="0.15">
      <c r="A7" s="131"/>
      <c r="B7" s="134" t="s">
        <v>120</v>
      </c>
      <c r="C7" s="222" t="str">
        <f>IF(B8="", "必ず入力してください", "")</f>
        <v>必ず入力してください</v>
      </c>
      <c r="D7" s="223"/>
      <c r="F7" s="133" t="s">
        <v>122</v>
      </c>
    </row>
    <row r="8" spans="1:6" ht="200.1" customHeight="1" x14ac:dyDescent="0.15">
      <c r="A8" s="131"/>
      <c r="B8" s="217"/>
      <c r="C8" s="218"/>
      <c r="D8" s="220"/>
      <c r="E8" s="2" t="str">
        <f>IF(LEN(B8)=0,"",IF(512-LEN(B8)&gt;0,"残り" &amp; 512-LEN(B8) &amp; "文字",IF(512-LEN(B8)=0,"","文字数がオーバーしています")))</f>
        <v/>
      </c>
      <c r="F8" s="133">
        <v>210</v>
      </c>
    </row>
    <row r="9" spans="1:6" ht="18" customHeight="1" x14ac:dyDescent="0.15">
      <c r="A9" s="131"/>
      <c r="B9" s="134" t="s">
        <v>121</v>
      </c>
      <c r="C9" s="222" t="str">
        <f>IF(B10="", "必ず入力してください", "")</f>
        <v>必ず入力してください</v>
      </c>
      <c r="D9" s="223"/>
      <c r="F9" s="133" t="s">
        <v>122</v>
      </c>
    </row>
    <row r="10" spans="1:6" ht="200.1" customHeight="1" x14ac:dyDescent="0.15">
      <c r="A10" s="132"/>
      <c r="B10" s="217"/>
      <c r="C10" s="218"/>
      <c r="D10" s="220"/>
      <c r="E10" s="2" t="str">
        <f>IF(LEN(B10)=0,"",IF(512-LEN(B10)&gt;0,"残り" &amp; 512-LEN(B10) &amp; "文字",IF(512-LEN(B10)=0,"","文字数がオーバーしています")))</f>
        <v/>
      </c>
      <c r="F10" s="133">
        <v>220</v>
      </c>
    </row>
  </sheetData>
  <sheetProtection algorithmName="SHA-512" hashValue="sqNr1/c/cuQv9HV2psv9sLZbY7nux4SDWgcrUYWCJ3qUyLjuc8/vORxzD+kolh5TmsmOcVVivpzxNBXnOJ1hDQ==" saltValue="lI86mAA9vW0/WyKiGF+iiw=="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36"/>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5"/>
  </cols>
  <sheetData>
    <row r="1" spans="1:20" ht="18" customHeight="1" x14ac:dyDescent="0.15">
      <c r="A1" s="5" t="str">
        <f>"〔利用者調査" &amp;  IF(K1="","","( " &amp; K1 &amp; " )")  &amp; "：" &amp; 評価結果報告書!B23 &amp; "〕"</f>
        <v>〔利用者調査：定期巡回・随時対応型訪問介護看護〕</v>
      </c>
      <c r="B1"/>
      <c r="I1" s="2"/>
      <c r="J1" s="137" t="s">
        <v>130</v>
      </c>
      <c r="K1" s="7" t="s">
        <v>143</v>
      </c>
      <c r="L1" s="7" t="s">
        <v>144</v>
      </c>
      <c r="M1" s="135"/>
      <c r="N1" s="128" t="s">
        <v>129</v>
      </c>
    </row>
    <row r="2" spans="1:20" ht="18" customHeight="1" x14ac:dyDescent="0.15">
      <c r="A2" s="246" t="str">
        <f>"　《事業所名： " &amp; 評価結果報告書!B24 &amp; "》"</f>
        <v>　《事業所名： 》</v>
      </c>
      <c r="B2" s="246"/>
      <c r="C2" s="246"/>
      <c r="D2" s="246"/>
      <c r="E2" s="246"/>
      <c r="F2" s="246"/>
      <c r="G2" s="246"/>
      <c r="H2" s="246"/>
      <c r="I2" s="246"/>
      <c r="J2" s="246"/>
    </row>
    <row r="3" spans="1:20" ht="75" customHeight="1" x14ac:dyDescent="0.15">
      <c r="A3" s="8"/>
      <c r="B3" s="16"/>
      <c r="C3" s="224" t="s">
        <v>8</v>
      </c>
      <c r="D3" s="225"/>
      <c r="E3" s="214"/>
      <c r="F3" s="215"/>
      <c r="G3" s="215"/>
      <c r="H3" s="215"/>
      <c r="I3" s="215"/>
      <c r="J3" s="216"/>
      <c r="K3" s="2" t="str">
        <f>IF(LEN(E3)=0,"",IF(128-LEN(E3)&gt;0,"残り" &amp; 128-LEN(E3) &amp; "文字",IF(128-LEN(E3)=0,"","文字数がオーバーしています")))</f>
        <v/>
      </c>
    </row>
    <row r="4" spans="1:20" ht="75" customHeight="1" x14ac:dyDescent="0.15">
      <c r="A4" s="9"/>
      <c r="B4" s="31"/>
      <c r="C4" s="224" t="s">
        <v>9</v>
      </c>
      <c r="D4" s="225"/>
      <c r="E4" s="237"/>
      <c r="F4" s="238"/>
      <c r="G4" s="238"/>
      <c r="H4" s="238"/>
      <c r="I4" s="238"/>
      <c r="J4" s="239"/>
      <c r="K4" s="2" t="str">
        <f>IF(LEN(E4)=0,"",IF(128-LEN(E4)&gt;0,"残り" &amp; 128-LEN(E4) &amp; "文字",IF(128-LEN(E4)=0,"","文字数がオーバーしています")))</f>
        <v/>
      </c>
    </row>
    <row r="5" spans="1:20" ht="13.5" customHeight="1" x14ac:dyDescent="0.15">
      <c r="A5" s="8"/>
      <c r="B5" s="16"/>
      <c r="C5" t="s">
        <v>76</v>
      </c>
      <c r="E5" s="10"/>
      <c r="F5" s="10"/>
      <c r="G5" s="240"/>
      <c r="H5" s="241"/>
      <c r="I5" s="242"/>
    </row>
    <row r="6" spans="1:20" ht="13.5" customHeight="1" x14ac:dyDescent="0.15">
      <c r="A6" s="8"/>
      <c r="B6" s="32"/>
      <c r="C6" s="33" t="s">
        <v>77</v>
      </c>
      <c r="E6" s="10"/>
      <c r="F6" s="10"/>
      <c r="G6" s="240"/>
      <c r="H6" s="241"/>
      <c r="I6" s="242"/>
    </row>
    <row r="7" spans="1:20" ht="13.5" customHeight="1" x14ac:dyDescent="0.15">
      <c r="A7" s="8"/>
      <c r="B7" s="32"/>
      <c r="C7" s="33" t="s">
        <v>78</v>
      </c>
      <c r="E7" s="10"/>
      <c r="F7" s="10"/>
      <c r="G7" s="240"/>
      <c r="H7" s="241"/>
      <c r="I7" s="242"/>
    </row>
    <row r="8" spans="1:20" ht="13.5" customHeight="1" x14ac:dyDescent="0.15">
      <c r="A8" s="8"/>
      <c r="B8" s="32"/>
      <c r="C8" s="33" t="s">
        <v>79</v>
      </c>
      <c r="E8" s="10"/>
      <c r="F8" s="10"/>
      <c r="G8" s="243">
        <f>IF(G5="",0,IF(G5=0,0,IF(G7="",0,ROUND(G7/G5*100,1))))</f>
        <v>0</v>
      </c>
      <c r="H8" s="244"/>
      <c r="I8" s="245"/>
    </row>
    <row r="9" spans="1:20" ht="18" customHeight="1" x14ac:dyDescent="0.15">
      <c r="A9" s="11" t="s">
        <v>10</v>
      </c>
      <c r="E9" s="13"/>
      <c r="F9" s="13"/>
      <c r="G9" s="14"/>
      <c r="H9" s="14"/>
      <c r="I9" s="14"/>
      <c r="J9" s="14"/>
    </row>
    <row r="10" spans="1:20" ht="140.25" customHeight="1" x14ac:dyDescent="0.15">
      <c r="A10" s="15"/>
      <c r="B10" s="214"/>
      <c r="C10" s="215"/>
      <c r="D10" s="215"/>
      <c r="E10" s="215"/>
      <c r="F10" s="215"/>
      <c r="G10" s="215"/>
      <c r="H10" s="215"/>
      <c r="I10" s="215"/>
      <c r="J10" s="216"/>
      <c r="K10" s="2" t="str">
        <f>IF(LEN(B10)=0,"",IF(512-LEN(B10)&gt;0,"残り" &amp; 512-LEN(B10) &amp; "文字",IF(512-LEN(B10)=0,"","文字数がオーバーしています")))</f>
        <v/>
      </c>
    </row>
    <row r="11" spans="1:20" ht="21.75" customHeight="1" x14ac:dyDescent="0.15">
      <c r="A11" s="12"/>
      <c r="B11" s="34"/>
      <c r="C11" s="34"/>
      <c r="D11" s="34"/>
      <c r="E11" s="34"/>
      <c r="F11" s="34"/>
      <c r="G11" s="34"/>
      <c r="H11" s="34"/>
      <c r="I11" s="34"/>
      <c r="J11" s="34"/>
    </row>
    <row r="12" spans="1:20" ht="18" customHeight="1" x14ac:dyDescent="0.15">
      <c r="A12" s="11" t="s">
        <v>11</v>
      </c>
      <c r="E12" s="13"/>
      <c r="F12" s="13"/>
      <c r="G12" s="139"/>
      <c r="H12" s="14"/>
      <c r="I12" s="14"/>
      <c r="J12" s="140" t="str">
        <f>IF(OR(AND(S35&lt;&gt;1,K35&lt;&gt;G7), AND(S33&lt;&gt;1,K33&lt;&gt;G7), AND(S31&lt;&gt;1,K31&lt;&gt;G7), AND(S29&lt;&gt;1,K29&lt;&gt;G7), AND(S27&lt;&gt;1,K27&lt;&gt;G7), AND(S25&lt;&gt;1,K25&lt;&gt;G7), AND(S23&lt;&gt;1,K23&lt;&gt;G7), AND(S21&lt;&gt;1,K21&lt;&gt;G7), AND(S19&lt;&gt;1,K19&lt;&gt;G7), AND(S17&lt;&gt;1,K17&lt;&gt;G7), AND(S15&lt;&gt;1,K15&lt;&gt;G7)), "実数の合計が有効回答者数と一致しない共通評価項目があります", IF(OR(B36="", B34="", B32="", B30="", B28="", B26="", B24="", B22="", B20="", B18="", B16=""), "コメント欄を必ず入力してください", ""))</f>
        <v>コメント欄を必ず入力してください</v>
      </c>
    </row>
    <row r="13" spans="1:20" ht="27.75" customHeight="1" x14ac:dyDescent="0.15">
      <c r="A13" s="226"/>
      <c r="B13" s="234" t="s">
        <v>12</v>
      </c>
      <c r="C13" s="235"/>
      <c r="D13" s="235"/>
      <c r="E13" s="235"/>
      <c r="F13" s="236"/>
      <c r="G13" s="166" t="s">
        <v>1</v>
      </c>
      <c r="H13" s="167"/>
      <c r="I13" s="167"/>
      <c r="J13" s="168"/>
    </row>
    <row r="14" spans="1:20" ht="22.5" customHeight="1" x14ac:dyDescent="0.15">
      <c r="A14" s="226"/>
      <c r="B14" s="232" t="s">
        <v>15</v>
      </c>
      <c r="C14" s="233"/>
      <c r="D14" s="233"/>
      <c r="E14" s="233"/>
      <c r="F14" s="183"/>
      <c r="G14" s="30" t="s">
        <v>13</v>
      </c>
      <c r="H14" s="35" t="s">
        <v>16</v>
      </c>
      <c r="I14" s="17" t="s">
        <v>17</v>
      </c>
      <c r="J14" s="35" t="s">
        <v>14</v>
      </c>
      <c r="K14" t="s">
        <v>75</v>
      </c>
    </row>
    <row r="15" spans="1:20" ht="56.25" customHeight="1" x14ac:dyDescent="0.15">
      <c r="A15" s="226"/>
      <c r="B15" s="230" t="s">
        <v>132</v>
      </c>
      <c r="C15" s="231"/>
      <c r="D15" s="231"/>
      <c r="E15" s="231"/>
      <c r="F15" s="231"/>
      <c r="G15" s="36"/>
      <c r="H15" s="36"/>
      <c r="I15" s="36"/>
      <c r="J15" s="36"/>
      <c r="K15">
        <f>SUM(G15:J15)</f>
        <v>0</v>
      </c>
      <c r="S15" s="135">
        <v>0</v>
      </c>
      <c r="T15" s="135">
        <v>1</v>
      </c>
    </row>
    <row r="16" spans="1:20" ht="60" customHeight="1" x14ac:dyDescent="0.15">
      <c r="A16" s="226"/>
      <c r="B16" s="227"/>
      <c r="C16" s="228"/>
      <c r="D16" s="228"/>
      <c r="E16" s="228"/>
      <c r="F16" s="228"/>
      <c r="G16" s="228"/>
      <c r="H16" s="228"/>
      <c r="I16" s="228"/>
      <c r="J16" s="229"/>
      <c r="K16" s="2" t="str">
        <f>IF(LEN(B16)=0,"",IF(256-LEN(B16)&gt;0,"残り" &amp; 256-LEN(B16) &amp; "文字",IF(256-LEN(B16)=0,"","文字数がオーバーしています")))</f>
        <v/>
      </c>
      <c r="T16" s="135">
        <v>1</v>
      </c>
    </row>
    <row r="17" spans="1:20" ht="56.25" customHeight="1" x14ac:dyDescent="0.15">
      <c r="A17" s="226"/>
      <c r="B17" s="230" t="s">
        <v>133</v>
      </c>
      <c r="C17" s="231"/>
      <c r="D17" s="231"/>
      <c r="E17" s="231"/>
      <c r="F17" s="231"/>
      <c r="G17" s="36"/>
      <c r="H17" s="36"/>
      <c r="I17" s="36"/>
      <c r="J17" s="36"/>
      <c r="K17">
        <f>SUM(G17:J17)</f>
        <v>0</v>
      </c>
      <c r="S17" s="135">
        <v>0</v>
      </c>
      <c r="T17" s="135">
        <v>2</v>
      </c>
    </row>
    <row r="18" spans="1:20" ht="60" customHeight="1" x14ac:dyDescent="0.15">
      <c r="A18" s="226"/>
      <c r="B18" s="227"/>
      <c r="C18" s="228"/>
      <c r="D18" s="228"/>
      <c r="E18" s="228"/>
      <c r="F18" s="228"/>
      <c r="G18" s="228"/>
      <c r="H18" s="228"/>
      <c r="I18" s="228"/>
      <c r="J18" s="229"/>
      <c r="K18" s="2" t="str">
        <f>IF(LEN(B18)=0,"",IF(256-LEN(B18)&gt;0,"残り" &amp; 256-LEN(B18) &amp; "文字",IF(256-LEN(B18)=0,"","文字数がオーバーしています")))</f>
        <v/>
      </c>
      <c r="T18" s="135">
        <v>2</v>
      </c>
    </row>
    <row r="19" spans="1:20" ht="56.25" customHeight="1" x14ac:dyDescent="0.15">
      <c r="A19" s="226"/>
      <c r="B19" s="230" t="s">
        <v>134</v>
      </c>
      <c r="C19" s="231"/>
      <c r="D19" s="231"/>
      <c r="E19" s="231"/>
      <c r="F19" s="231"/>
      <c r="G19" s="36"/>
      <c r="H19" s="36"/>
      <c r="I19" s="36"/>
      <c r="J19" s="36"/>
      <c r="K19">
        <f>SUM(G19:J19)</f>
        <v>0</v>
      </c>
      <c r="S19" s="135">
        <v>0</v>
      </c>
      <c r="T19" s="135">
        <v>3</v>
      </c>
    </row>
    <row r="20" spans="1:20" ht="60" customHeight="1" x14ac:dyDescent="0.15">
      <c r="A20" s="226"/>
      <c r="B20" s="227"/>
      <c r="C20" s="228"/>
      <c r="D20" s="228"/>
      <c r="E20" s="228"/>
      <c r="F20" s="228"/>
      <c r="G20" s="228"/>
      <c r="H20" s="228"/>
      <c r="I20" s="228"/>
      <c r="J20" s="229"/>
      <c r="K20" s="2" t="str">
        <f>IF(LEN(B20)=0,"",IF(256-LEN(B20)&gt;0,"残り" &amp; 256-LEN(B20) &amp; "文字",IF(256-LEN(B20)=0,"","文字数がオーバーしています")))</f>
        <v/>
      </c>
      <c r="T20" s="135">
        <v>3</v>
      </c>
    </row>
    <row r="21" spans="1:20" ht="56.25" customHeight="1" x14ac:dyDescent="0.15">
      <c r="A21" s="226"/>
      <c r="B21" s="230" t="s">
        <v>135</v>
      </c>
      <c r="C21" s="231"/>
      <c r="D21" s="231"/>
      <c r="E21" s="231"/>
      <c r="F21" s="231"/>
      <c r="G21" s="36"/>
      <c r="H21" s="36"/>
      <c r="I21" s="36"/>
      <c r="J21" s="36"/>
      <c r="K21">
        <f>SUM(G21:J21)</f>
        <v>0</v>
      </c>
      <c r="S21" s="135">
        <v>0</v>
      </c>
      <c r="T21" s="135">
        <v>4</v>
      </c>
    </row>
    <row r="22" spans="1:20" ht="60" customHeight="1" x14ac:dyDescent="0.15">
      <c r="A22" s="226"/>
      <c r="B22" s="227"/>
      <c r="C22" s="228"/>
      <c r="D22" s="228"/>
      <c r="E22" s="228"/>
      <c r="F22" s="228"/>
      <c r="G22" s="228"/>
      <c r="H22" s="228"/>
      <c r="I22" s="228"/>
      <c r="J22" s="229"/>
      <c r="K22" s="2" t="str">
        <f>IF(LEN(B22)=0,"",IF(256-LEN(B22)&gt;0,"残り" &amp; 256-LEN(B22) &amp; "文字",IF(256-LEN(B22)=0,"","文字数がオーバーしています")))</f>
        <v/>
      </c>
      <c r="T22" s="135">
        <v>4</v>
      </c>
    </row>
    <row r="23" spans="1:20" ht="56.25" customHeight="1" x14ac:dyDescent="0.15">
      <c r="A23" s="226"/>
      <c r="B23" s="230" t="s">
        <v>136</v>
      </c>
      <c r="C23" s="231"/>
      <c r="D23" s="231"/>
      <c r="E23" s="231"/>
      <c r="F23" s="231"/>
      <c r="G23" s="36"/>
      <c r="H23" s="36"/>
      <c r="I23" s="36"/>
      <c r="J23" s="36"/>
      <c r="K23">
        <f>SUM(G23:J23)</f>
        <v>0</v>
      </c>
      <c r="S23" s="135">
        <v>0</v>
      </c>
      <c r="T23" s="135">
        <v>5</v>
      </c>
    </row>
    <row r="24" spans="1:20" ht="60" customHeight="1" x14ac:dyDescent="0.15">
      <c r="A24" s="226"/>
      <c r="B24" s="227"/>
      <c r="C24" s="228"/>
      <c r="D24" s="228"/>
      <c r="E24" s="228"/>
      <c r="F24" s="228"/>
      <c r="G24" s="228"/>
      <c r="H24" s="228"/>
      <c r="I24" s="228"/>
      <c r="J24" s="229"/>
      <c r="K24" s="2" t="str">
        <f>IF(LEN(B24)=0,"",IF(256-LEN(B24)&gt;0,"残り" &amp; 256-LEN(B24) &amp; "文字",IF(256-LEN(B24)=0,"","文字数がオーバーしています")))</f>
        <v/>
      </c>
      <c r="T24" s="135">
        <v>5</v>
      </c>
    </row>
    <row r="25" spans="1:20" ht="56.25" customHeight="1" x14ac:dyDescent="0.15">
      <c r="A25" s="226"/>
      <c r="B25" s="230" t="s">
        <v>137</v>
      </c>
      <c r="C25" s="231"/>
      <c r="D25" s="231"/>
      <c r="E25" s="231"/>
      <c r="F25" s="231"/>
      <c r="G25" s="36"/>
      <c r="H25" s="36"/>
      <c r="I25" s="36"/>
      <c r="J25" s="36"/>
      <c r="K25">
        <f>SUM(G25:J25)</f>
        <v>0</v>
      </c>
      <c r="S25" s="135">
        <v>0</v>
      </c>
      <c r="T25" s="135">
        <v>6</v>
      </c>
    </row>
    <row r="26" spans="1:20" ht="60" customHeight="1" x14ac:dyDescent="0.15">
      <c r="A26" s="226"/>
      <c r="B26" s="227"/>
      <c r="C26" s="228"/>
      <c r="D26" s="228"/>
      <c r="E26" s="228"/>
      <c r="F26" s="228"/>
      <c r="G26" s="228"/>
      <c r="H26" s="228"/>
      <c r="I26" s="228"/>
      <c r="J26" s="229"/>
      <c r="K26" s="2" t="str">
        <f>IF(LEN(B26)=0,"",IF(256-LEN(B26)&gt;0,"残り" &amp; 256-LEN(B26) &amp; "文字",IF(256-LEN(B26)=0,"","文字数がオーバーしています")))</f>
        <v/>
      </c>
      <c r="T26" s="135">
        <v>6</v>
      </c>
    </row>
    <row r="27" spans="1:20" ht="56.25" customHeight="1" x14ac:dyDescent="0.15">
      <c r="A27" s="226"/>
      <c r="B27" s="230" t="s">
        <v>138</v>
      </c>
      <c r="C27" s="231"/>
      <c r="D27" s="231"/>
      <c r="E27" s="231"/>
      <c r="F27" s="231"/>
      <c r="G27" s="36"/>
      <c r="H27" s="36"/>
      <c r="I27" s="36"/>
      <c r="J27" s="36"/>
      <c r="K27">
        <f>SUM(G27:J27)</f>
        <v>0</v>
      </c>
      <c r="S27" s="135">
        <v>0</v>
      </c>
      <c r="T27" s="135">
        <v>7</v>
      </c>
    </row>
    <row r="28" spans="1:20" ht="60" customHeight="1" x14ac:dyDescent="0.15">
      <c r="A28" s="226"/>
      <c r="B28" s="227"/>
      <c r="C28" s="228"/>
      <c r="D28" s="228"/>
      <c r="E28" s="228"/>
      <c r="F28" s="228"/>
      <c r="G28" s="228"/>
      <c r="H28" s="228"/>
      <c r="I28" s="228"/>
      <c r="J28" s="229"/>
      <c r="K28" s="2" t="str">
        <f>IF(LEN(B28)=0,"",IF(256-LEN(B28)&gt;0,"残り" &amp; 256-LEN(B28) &amp; "文字",IF(256-LEN(B28)=0,"","文字数がオーバーしています")))</f>
        <v/>
      </c>
      <c r="T28" s="135">
        <v>7</v>
      </c>
    </row>
    <row r="29" spans="1:20" ht="56.25" customHeight="1" x14ac:dyDescent="0.15">
      <c r="A29" s="226"/>
      <c r="B29" s="230" t="s">
        <v>139</v>
      </c>
      <c r="C29" s="231"/>
      <c r="D29" s="231"/>
      <c r="E29" s="231"/>
      <c r="F29" s="231"/>
      <c r="G29" s="36"/>
      <c r="H29" s="36"/>
      <c r="I29" s="36"/>
      <c r="J29" s="36"/>
      <c r="K29">
        <f>SUM(G29:J29)</f>
        <v>0</v>
      </c>
      <c r="S29" s="135">
        <v>0</v>
      </c>
      <c r="T29" s="135">
        <v>8</v>
      </c>
    </row>
    <row r="30" spans="1:20" ht="60" customHeight="1" x14ac:dyDescent="0.15">
      <c r="A30" s="226"/>
      <c r="B30" s="227"/>
      <c r="C30" s="228"/>
      <c r="D30" s="228"/>
      <c r="E30" s="228"/>
      <c r="F30" s="228"/>
      <c r="G30" s="228"/>
      <c r="H30" s="228"/>
      <c r="I30" s="228"/>
      <c r="J30" s="229"/>
      <c r="K30" s="2" t="str">
        <f>IF(LEN(B30)=0,"",IF(256-LEN(B30)&gt;0,"残り" &amp; 256-LEN(B30) &amp; "文字",IF(256-LEN(B30)=0,"","文字数がオーバーしています")))</f>
        <v/>
      </c>
      <c r="T30" s="135">
        <v>8</v>
      </c>
    </row>
    <row r="31" spans="1:20" ht="56.25" customHeight="1" x14ac:dyDescent="0.15">
      <c r="A31" s="226"/>
      <c r="B31" s="230" t="s">
        <v>140</v>
      </c>
      <c r="C31" s="231"/>
      <c r="D31" s="231"/>
      <c r="E31" s="231"/>
      <c r="F31" s="231"/>
      <c r="G31" s="36"/>
      <c r="H31" s="36"/>
      <c r="I31" s="36"/>
      <c r="J31" s="36"/>
      <c r="K31">
        <f>SUM(G31:J31)</f>
        <v>0</v>
      </c>
      <c r="S31" s="135">
        <v>0</v>
      </c>
      <c r="T31" s="135">
        <v>9</v>
      </c>
    </row>
    <row r="32" spans="1:20" ht="60" customHeight="1" x14ac:dyDescent="0.15">
      <c r="A32" s="226"/>
      <c r="B32" s="227"/>
      <c r="C32" s="228"/>
      <c r="D32" s="228"/>
      <c r="E32" s="228"/>
      <c r="F32" s="228"/>
      <c r="G32" s="228"/>
      <c r="H32" s="228"/>
      <c r="I32" s="228"/>
      <c r="J32" s="229"/>
      <c r="K32" s="2" t="str">
        <f>IF(LEN(B32)=0,"",IF(256-LEN(B32)&gt;0,"残り" &amp; 256-LEN(B32) &amp; "文字",IF(256-LEN(B32)=0,"","文字数がオーバーしています")))</f>
        <v/>
      </c>
      <c r="T32" s="135">
        <v>9</v>
      </c>
    </row>
    <row r="33" spans="1:20" ht="56.25" customHeight="1" x14ac:dyDescent="0.15">
      <c r="A33" s="226"/>
      <c r="B33" s="230" t="s">
        <v>141</v>
      </c>
      <c r="C33" s="231"/>
      <c r="D33" s="231"/>
      <c r="E33" s="231"/>
      <c r="F33" s="231"/>
      <c r="G33" s="36"/>
      <c r="H33" s="36"/>
      <c r="I33" s="36"/>
      <c r="J33" s="36"/>
      <c r="K33">
        <f>SUM(G33:J33)</f>
        <v>0</v>
      </c>
      <c r="S33" s="135">
        <v>0</v>
      </c>
      <c r="T33" s="135">
        <v>10</v>
      </c>
    </row>
    <row r="34" spans="1:20" ht="60" customHeight="1" x14ac:dyDescent="0.15">
      <c r="A34" s="226"/>
      <c r="B34" s="227"/>
      <c r="C34" s="228"/>
      <c r="D34" s="228"/>
      <c r="E34" s="228"/>
      <c r="F34" s="228"/>
      <c r="G34" s="228"/>
      <c r="H34" s="228"/>
      <c r="I34" s="228"/>
      <c r="J34" s="229"/>
      <c r="K34" s="2" t="str">
        <f>IF(LEN(B34)=0,"",IF(256-LEN(B34)&gt;0,"残り" &amp; 256-LEN(B34) &amp; "文字",IF(256-LEN(B34)=0,"","文字数がオーバーしています")))</f>
        <v/>
      </c>
      <c r="T34" s="135">
        <v>10</v>
      </c>
    </row>
    <row r="35" spans="1:20" ht="56.25" customHeight="1" x14ac:dyDescent="0.15">
      <c r="A35" s="226"/>
      <c r="B35" s="230" t="s">
        <v>142</v>
      </c>
      <c r="C35" s="231"/>
      <c r="D35" s="231"/>
      <c r="E35" s="231"/>
      <c r="F35" s="231"/>
      <c r="G35" s="36"/>
      <c r="H35" s="36"/>
      <c r="I35" s="36"/>
      <c r="J35" s="36"/>
      <c r="K35">
        <f>SUM(G35:J35)</f>
        <v>0</v>
      </c>
      <c r="S35" s="135">
        <v>0</v>
      </c>
      <c r="T35" s="135">
        <v>11</v>
      </c>
    </row>
    <row r="36" spans="1:20" ht="60" customHeight="1" x14ac:dyDescent="0.15">
      <c r="A36" s="226"/>
      <c r="B36" s="227"/>
      <c r="C36" s="228"/>
      <c r="D36" s="228"/>
      <c r="E36" s="228"/>
      <c r="F36" s="228"/>
      <c r="G36" s="228"/>
      <c r="H36" s="228"/>
      <c r="I36" s="228"/>
      <c r="J36" s="229"/>
      <c r="K36" s="2" t="str">
        <f>IF(LEN(B36)=0,"",IF(256-LEN(B36)&gt;0,"残り" &amp; 256-LEN(B36) &amp; "文字",IF(256-LEN(B36)=0,"","文字数がオーバーしています")))</f>
        <v/>
      </c>
      <c r="T36" s="135">
        <v>11</v>
      </c>
    </row>
  </sheetData>
  <sheetProtection algorithmName="SHA-512" hashValue="R9PMABV1HwA6w2hvtDtL9/Fvz6zEgIpwYjc//1yTHep3zF8oI5mvx294Nkk+5MUDCi8ptJimd81qnIt3evtZGA==" saltValue="SKYQ2wiKt1aQCHB4x9bHXA==" spinCount="100000" sheet="1" objects="1" scenarios="1" formatCells="0"/>
  <mergeCells count="47">
    <mergeCell ref="A2:J2"/>
    <mergeCell ref="A33:A34"/>
    <mergeCell ref="B34:J34"/>
    <mergeCell ref="A35:A36"/>
    <mergeCell ref="B36:J36"/>
    <mergeCell ref="B33:F33"/>
    <mergeCell ref="B35:F35"/>
    <mergeCell ref="A29:A30"/>
    <mergeCell ref="B30:J30"/>
    <mergeCell ref="A31:A32"/>
    <mergeCell ref="B32:J32"/>
    <mergeCell ref="B29:F29"/>
    <mergeCell ref="B31:F31"/>
    <mergeCell ref="A21:A22"/>
    <mergeCell ref="B22:J22"/>
    <mergeCell ref="B19:F19"/>
    <mergeCell ref="B21:F21"/>
    <mergeCell ref="A27:A28"/>
    <mergeCell ref="B28:J28"/>
    <mergeCell ref="B25:F25"/>
    <mergeCell ref="B27:F27"/>
    <mergeCell ref="A23:A24"/>
    <mergeCell ref="B24:J24"/>
    <mergeCell ref="B23:F23"/>
    <mergeCell ref="A25:A26"/>
    <mergeCell ref="B26:J26"/>
    <mergeCell ref="G6:I6"/>
    <mergeCell ref="G7:I7"/>
    <mergeCell ref="G8:I8"/>
    <mergeCell ref="A19:A20"/>
    <mergeCell ref="B20:J20"/>
    <mergeCell ref="C3:D3"/>
    <mergeCell ref="E3:J3"/>
    <mergeCell ref="A17:A18"/>
    <mergeCell ref="B18:J18"/>
    <mergeCell ref="B15:F15"/>
    <mergeCell ref="B17:F17"/>
    <mergeCell ref="B16:J16"/>
    <mergeCell ref="A15:A16"/>
    <mergeCell ref="B10:J10"/>
    <mergeCell ref="A13:A14"/>
    <mergeCell ref="G13:J13"/>
    <mergeCell ref="B14:F14"/>
    <mergeCell ref="B13:F13"/>
    <mergeCell ref="E4:J4"/>
    <mergeCell ref="C4:D4"/>
    <mergeCell ref="G5:I5"/>
  </mergeCells>
  <phoneticPr fontId="3"/>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2:J22 B20:J20 B18:J18 B16:J16 B24:J24 B26:J26 B28:J28 B30:J30 B32:J32 B34:J34 B36:J36" xr:uid="{00000000-0002-0000-0400-000000000000}">
      <formula1>256</formula1>
    </dataValidation>
    <dataValidation type="whole" imeMode="disabled" operator="greaterThanOrEqual" allowBlank="1" showErrorMessage="1" errorTitle="もう一度入力してください！" error="数値が正しくありません。" sqref="G23:J23 G21:J21 G19:J19 G17:J17 G15:J15 G25:J25 G27:J27 G29:J29 G31:J31 G33:J33 G35:J35"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1:J11" xr:uid="{00000000-0002-0000-0400-000002000000}">
      <formula1>512</formula1>
    </dataValidation>
    <dataValidation type="whole" imeMode="disabled" operator="greaterThanOrEqual" allowBlank="1" showErrorMessage="1" errorTitle="もう一度入力してください！" error="数値が正しくありません。_x000a_" sqref="G7"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0:J10"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1" orientation="portrait" blackAndWhite="1" r:id="rId1"/>
  <headerFooter alignWithMargins="0">
    <oddFooter>&amp;R&amp;P／&amp;N</oddFooter>
  </headerFooter>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view="pageBreakPreview" zoomScale="70" zoomScaleNormal="85" zoomScaleSheetLayoutView="7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〔サービス分析：定期巡回・随時対応型訪問介護看護〕</v>
      </c>
      <c r="B1" s="4"/>
      <c r="C1" s="4"/>
      <c r="D1" s="4"/>
      <c r="E1" s="3"/>
      <c r="F1" s="137" t="s">
        <v>130</v>
      </c>
      <c r="H1" s="23"/>
    </row>
    <row r="2" spans="1:20" ht="14.25" customHeight="1" x14ac:dyDescent="0.15">
      <c r="A2" s="1"/>
      <c r="B2" s="4"/>
      <c r="C2" s="4"/>
      <c r="F2" s="6" t="str">
        <f>"《事業所名： " &amp; 評価結果報告書!B24 &amp; "》"</f>
        <v>《事業所名： 》</v>
      </c>
      <c r="H2" s="25"/>
    </row>
    <row r="3" spans="1:20" ht="14.25" customHeight="1" x14ac:dyDescent="0.15">
      <c r="A3" s="73" t="s">
        <v>87</v>
      </c>
      <c r="B3" s="74" t="s">
        <v>90</v>
      </c>
      <c r="C3" s="76"/>
      <c r="D3" s="76"/>
      <c r="E3" s="77"/>
      <c r="H3" s="75"/>
      <c r="I3" s="54"/>
      <c r="J3" s="7"/>
      <c r="K3" s="7"/>
      <c r="L3" s="75"/>
      <c r="M3" s="75"/>
      <c r="N3" s="75"/>
      <c r="O3" s="75"/>
      <c r="P3" s="75"/>
      <c r="Q3" s="75"/>
      <c r="R3" s="75"/>
      <c r="S3" s="75"/>
      <c r="T3" s="75" t="s">
        <v>73</v>
      </c>
    </row>
    <row r="4" spans="1:20" ht="18" customHeight="1" thickBot="1" x14ac:dyDescent="0.2">
      <c r="A4" s="79" t="s">
        <v>0</v>
      </c>
      <c r="B4" s="287" t="s">
        <v>80</v>
      </c>
      <c r="C4" s="288"/>
      <c r="D4" s="288"/>
      <c r="E4" s="288"/>
      <c r="F4" s="289"/>
      <c r="H4" s="75"/>
      <c r="I4" s="54"/>
      <c r="J4" s="7" t="s">
        <v>66</v>
      </c>
      <c r="K4" s="7"/>
      <c r="L4" s="75"/>
      <c r="M4" s="75"/>
      <c r="N4" s="75"/>
      <c r="O4" s="75"/>
      <c r="P4" s="75"/>
      <c r="Q4" s="75"/>
      <c r="R4" s="75"/>
      <c r="S4" s="75"/>
      <c r="T4" s="75" t="s">
        <v>67</v>
      </c>
    </row>
    <row r="5" spans="1:20" ht="18" customHeight="1" thickTop="1" x14ac:dyDescent="0.15">
      <c r="A5" s="281">
        <v>1</v>
      </c>
      <c r="B5" s="283" t="s">
        <v>146</v>
      </c>
      <c r="C5" s="284"/>
      <c r="D5" s="284"/>
      <c r="E5" s="284"/>
      <c r="F5" s="285"/>
      <c r="H5" s="75"/>
      <c r="I5" s="54"/>
      <c r="J5" s="7" t="s">
        <v>64</v>
      </c>
      <c r="K5" s="7"/>
      <c r="L5" s="75"/>
      <c r="M5" s="75"/>
      <c r="N5" s="75"/>
      <c r="O5" s="75"/>
      <c r="P5" s="75"/>
      <c r="Q5" s="75"/>
      <c r="R5" s="75"/>
      <c r="S5" s="75"/>
      <c r="T5" s="75" t="s">
        <v>68</v>
      </c>
    </row>
    <row r="6" spans="1:20" s="85" customFormat="1" ht="30" customHeight="1" thickBot="1" x14ac:dyDescent="0.2">
      <c r="A6" s="282"/>
      <c r="B6" s="260" t="s">
        <v>145</v>
      </c>
      <c r="C6" s="261"/>
      <c r="D6" s="286" t="s">
        <v>92</v>
      </c>
      <c r="E6" s="286"/>
      <c r="F6" s="124" t="str">
        <f>IF(COUNT(P10:Q13) &gt; 0,COUNT(P10:P13) &amp; "／" &amp; COUNT(P10:Q13),"")</f>
        <v/>
      </c>
      <c r="G6" s="80"/>
      <c r="H6" s="81"/>
      <c r="I6" s="82"/>
      <c r="J6" s="83" t="s">
        <v>69</v>
      </c>
      <c r="K6" s="81">
        <v>1</v>
      </c>
      <c r="L6" s="81">
        <v>541</v>
      </c>
      <c r="M6" s="84"/>
      <c r="N6" s="84"/>
      <c r="O6" s="84"/>
      <c r="P6" s="84"/>
      <c r="Q6" s="84"/>
      <c r="R6" s="84"/>
      <c r="S6" s="75"/>
      <c r="T6" s="84"/>
    </row>
    <row r="7" spans="1:20" x14ac:dyDescent="0.15">
      <c r="A7" s="91"/>
      <c r="B7" s="92" t="s">
        <v>147</v>
      </c>
      <c r="C7" s="270" t="str">
        <f>IF((MIN(I10:I13)=0),"標準項目の「あり」「なし」を選択してください","")</f>
        <v>標準項目の「あり」「なし」を選択してください</v>
      </c>
      <c r="D7" s="270"/>
      <c r="E7" s="270"/>
      <c r="F7" s="271"/>
      <c r="H7" s="75"/>
      <c r="I7" s="54"/>
      <c r="J7" s="7" t="s">
        <v>72</v>
      </c>
      <c r="K7" s="7">
        <v>1</v>
      </c>
      <c r="L7" s="75">
        <v>17060</v>
      </c>
      <c r="M7" s="75"/>
      <c r="N7" s="75"/>
      <c r="O7" s="75"/>
      <c r="P7" s="75"/>
      <c r="Q7" s="75"/>
      <c r="R7" s="75"/>
      <c r="S7" s="75"/>
      <c r="T7" s="75"/>
    </row>
    <row r="8" spans="1:20" s="96" customFormat="1" ht="37.5" customHeight="1" x14ac:dyDescent="0.15">
      <c r="A8" s="93" t="s">
        <v>65</v>
      </c>
      <c r="B8" s="272" t="s">
        <v>148</v>
      </c>
      <c r="C8" s="273"/>
      <c r="D8" s="274" t="str">
        <f xml:space="preserve"> "評点（" &amp; REPT("○",COUNT(P10:P13)) &amp; REPT("●",COUNT(Q10:Q13)) &amp; "）"</f>
        <v>評点（）</v>
      </c>
      <c r="E8" s="274"/>
      <c r="F8" s="113" t="str">
        <f>IF(COUNT(R10:R13)&gt;0,"・非該当" &amp; COUNT(R10:R13),"")</f>
        <v/>
      </c>
      <c r="G8" s="80"/>
      <c r="H8" s="94"/>
      <c r="I8" s="95" t="str">
        <f>IF(MIN(I10:I13)=0,"",IF(COUNT(P10:Q13)=0,"-",IF(COUNT(P10:Q13)=COUNT(P10:P13),"A",IF(COUNT(P10:P13)=0,"C","B"))))</f>
        <v/>
      </c>
      <c r="J8" s="7" t="s">
        <v>59</v>
      </c>
      <c r="K8" s="95"/>
      <c r="L8" s="94"/>
      <c r="M8" s="94"/>
      <c r="N8" s="94"/>
      <c r="O8" s="94"/>
      <c r="P8" s="94"/>
      <c r="Q8" s="94"/>
      <c r="R8" s="94"/>
      <c r="S8" s="75"/>
      <c r="T8" s="94"/>
    </row>
    <row r="9" spans="1:20" x14ac:dyDescent="0.15">
      <c r="A9" s="91"/>
      <c r="B9" s="107" t="s">
        <v>60</v>
      </c>
      <c r="C9" s="257" t="s">
        <v>61</v>
      </c>
      <c r="D9" s="258"/>
      <c r="E9" s="258"/>
      <c r="F9" s="259"/>
      <c r="H9" s="75"/>
      <c r="I9" s="54"/>
      <c r="J9" s="7" t="s">
        <v>62</v>
      </c>
      <c r="K9" s="7"/>
      <c r="L9" s="75"/>
      <c r="M9" s="75"/>
      <c r="N9" s="75"/>
      <c r="O9" s="75"/>
      <c r="P9" s="75"/>
      <c r="Q9" s="75"/>
      <c r="R9" s="75"/>
      <c r="S9" s="75"/>
      <c r="T9" s="75"/>
    </row>
    <row r="10" spans="1:20" ht="37.5" customHeight="1" x14ac:dyDescent="0.15">
      <c r="A10" s="91"/>
      <c r="B10" s="97"/>
      <c r="C10" s="260" t="s">
        <v>149</v>
      </c>
      <c r="D10" s="261"/>
      <c r="E10" s="262"/>
      <c r="F10" s="98"/>
      <c r="G10" s="80"/>
      <c r="H10" s="75"/>
      <c r="I10" s="54">
        <v>0</v>
      </c>
      <c r="J10" s="7" t="s">
        <v>63</v>
      </c>
      <c r="K10" s="7">
        <v>1</v>
      </c>
      <c r="L10" s="75">
        <v>58773</v>
      </c>
      <c r="M10" s="75"/>
      <c r="N10" s="75"/>
      <c r="O10" s="75"/>
      <c r="P10" s="75" t="str">
        <f>IF(I10=3,1,"")</f>
        <v/>
      </c>
      <c r="Q10" s="75" t="str">
        <f>IF(I10=2,1,"")</f>
        <v/>
      </c>
      <c r="R10" s="75" t="str">
        <f>IF(I10=1,1,"")</f>
        <v/>
      </c>
      <c r="S10" s="75"/>
      <c r="T10" s="75"/>
    </row>
    <row r="11" spans="1:20" ht="37.5" customHeight="1" x14ac:dyDescent="0.15">
      <c r="A11" s="91"/>
      <c r="B11" s="97"/>
      <c r="C11" s="260" t="s">
        <v>150</v>
      </c>
      <c r="D11" s="261"/>
      <c r="E11" s="262"/>
      <c r="F11" s="98"/>
      <c r="G11" s="80"/>
      <c r="H11" s="75"/>
      <c r="I11" s="54">
        <v>0</v>
      </c>
      <c r="J11" s="7" t="s">
        <v>63</v>
      </c>
      <c r="K11" s="7">
        <v>2</v>
      </c>
      <c r="L11" s="75">
        <v>58774</v>
      </c>
      <c r="M11" s="75"/>
      <c r="N11" s="75"/>
      <c r="O11" s="75"/>
      <c r="P11" s="75" t="str">
        <f>IF(I11=3,1,"")</f>
        <v/>
      </c>
      <c r="Q11" s="75" t="str">
        <f>IF(I11=2,1,"")</f>
        <v/>
      </c>
      <c r="R11" s="75" t="str">
        <f>IF(I11=1,1,"")</f>
        <v/>
      </c>
      <c r="S11" s="75"/>
      <c r="T11" s="75"/>
    </row>
    <row r="12" spans="1:20" ht="37.5" customHeight="1" x14ac:dyDescent="0.15">
      <c r="A12" s="91"/>
      <c r="B12" s="97"/>
      <c r="C12" s="260" t="s">
        <v>151</v>
      </c>
      <c r="D12" s="261"/>
      <c r="E12" s="262"/>
      <c r="F12" s="98"/>
      <c r="G12" s="80"/>
      <c r="H12" s="75"/>
      <c r="I12" s="54">
        <v>0</v>
      </c>
      <c r="J12" s="7" t="s">
        <v>63</v>
      </c>
      <c r="K12" s="7">
        <v>3</v>
      </c>
      <c r="L12" s="75">
        <v>58775</v>
      </c>
      <c r="M12" s="75"/>
      <c r="N12" s="75"/>
      <c r="O12" s="75"/>
      <c r="P12" s="75" t="str">
        <f>IF(I12=3,1,"")</f>
        <v/>
      </c>
      <c r="Q12" s="75" t="str">
        <f>IF(I12=2,1,"")</f>
        <v/>
      </c>
      <c r="R12" s="75" t="str">
        <f>IF(I12=1,1,"")</f>
        <v/>
      </c>
      <c r="S12" s="75"/>
      <c r="T12" s="75"/>
    </row>
    <row r="13" spans="1:20" ht="37.5" customHeight="1" thickBot="1" x14ac:dyDescent="0.2">
      <c r="A13" s="91"/>
      <c r="B13" s="97"/>
      <c r="C13" s="260" t="s">
        <v>152</v>
      </c>
      <c r="D13" s="261"/>
      <c r="E13" s="262"/>
      <c r="F13" s="98"/>
      <c r="G13" s="80"/>
      <c r="H13" s="75"/>
      <c r="I13" s="54">
        <v>0</v>
      </c>
      <c r="J13" s="7" t="s">
        <v>63</v>
      </c>
      <c r="K13" s="7">
        <v>4</v>
      </c>
      <c r="L13" s="75">
        <v>58776</v>
      </c>
      <c r="M13" s="75"/>
      <c r="N13" s="75"/>
      <c r="O13" s="75"/>
      <c r="P13" s="75" t="str">
        <f>IF(I13=3,1,"")</f>
        <v/>
      </c>
      <c r="Q13" s="75" t="str">
        <f>IF(I13=2,1,"")</f>
        <v/>
      </c>
      <c r="R13" s="75" t="str">
        <f>IF(I13=1,1,"")</f>
        <v/>
      </c>
      <c r="S13" s="75"/>
      <c r="T13" s="75"/>
    </row>
    <row r="14" spans="1:20" ht="20.25" customHeight="1" x14ac:dyDescent="0.15">
      <c r="A14" s="99"/>
      <c r="B14" s="263" t="s">
        <v>153</v>
      </c>
      <c r="C14" s="264"/>
      <c r="D14" s="265" t="str">
        <f>IF(AND(LEN(SBcase1_1)&lt;&gt;0,COUNT(R10:R13)=4),SBcheckB_1,(IF(LEN(SBcheckA_1)&lt;&gt;0,SBcheckA_1, SBcheckB_1)))</f>
        <v>サブカテゴリー1の講評を入力してください</v>
      </c>
      <c r="E14" s="265"/>
      <c r="F14" s="266"/>
      <c r="H14" s="75"/>
      <c r="I14" s="54"/>
      <c r="J14" s="7" t="s">
        <v>64</v>
      </c>
      <c r="K14" s="7"/>
      <c r="L14" s="75"/>
      <c r="M14" s="75"/>
      <c r="N14" s="75"/>
      <c r="O14" s="75"/>
      <c r="P14" s="75"/>
      <c r="Q14" s="75"/>
      <c r="R14" s="75"/>
      <c r="S14" s="75"/>
      <c r="T14" s="75"/>
    </row>
    <row r="15" spans="1:20" s="103" customFormat="1" ht="21" customHeight="1" x14ac:dyDescent="0.15">
      <c r="A15" s="105"/>
      <c r="B15" s="267"/>
      <c r="C15" s="268"/>
      <c r="D15" s="268"/>
      <c r="E15" s="268"/>
      <c r="F15" s="269"/>
      <c r="G15" s="2" t="str">
        <f>IF(LEN(B15)=0,"",IF(40-LEN(B15)&gt;0,"残り" &amp; 40-LEN(B15) &amp; "文字",IF(40-LEN(B15)=0,"","文字数がオーバーしています")))</f>
        <v/>
      </c>
      <c r="H15" s="100"/>
      <c r="I15" s="101"/>
      <c r="J15" s="7" t="s">
        <v>81</v>
      </c>
      <c r="K15" s="100"/>
      <c r="L15" s="100"/>
      <c r="M15" s="102"/>
      <c r="N15" s="102"/>
      <c r="O15" s="102"/>
      <c r="P15" s="102"/>
      <c r="Q15" s="102"/>
      <c r="R15" s="102"/>
      <c r="S15" s="75"/>
      <c r="T15" s="102"/>
    </row>
    <row r="16" spans="1:20" s="103" customFormat="1" ht="65.099999999999994" customHeight="1" x14ac:dyDescent="0.15">
      <c r="A16" s="106"/>
      <c r="B16" s="247"/>
      <c r="C16" s="248"/>
      <c r="D16" s="248"/>
      <c r="E16" s="248"/>
      <c r="F16" s="249"/>
      <c r="G16" s="2" t="str">
        <f>IF(LEN(B16)=0,"",IF(256-LEN(B16)&gt;0,"残り" &amp; 256-LEN(B16) &amp; "文字",IF(256-LEN(B16)=0,"","文字数がオーバーしています")))</f>
        <v/>
      </c>
      <c r="H16" s="100"/>
      <c r="I16" s="101"/>
      <c r="J16" s="7" t="s">
        <v>84</v>
      </c>
      <c r="K16" s="100"/>
      <c r="L16" s="100"/>
      <c r="M16" s="102"/>
      <c r="N16" s="102"/>
      <c r="O16" s="102"/>
      <c r="P16" s="102"/>
      <c r="Q16" s="102"/>
      <c r="R16" s="102"/>
      <c r="S16" s="75"/>
      <c r="T16" s="102"/>
    </row>
    <row r="17" spans="1:20" s="103" customFormat="1" ht="21" customHeight="1" x14ac:dyDescent="0.15">
      <c r="A17" s="106"/>
      <c r="B17" s="250"/>
      <c r="C17" s="251"/>
      <c r="D17" s="251"/>
      <c r="E17" s="251"/>
      <c r="F17" s="252"/>
      <c r="G17" s="2" t="str">
        <f>IF(LEN(B17)=0,"",IF(40-LEN(B17)&gt;0,"残り" &amp; 40-LEN(B17) &amp; "文字",IF(40-LEN(B17)=0,"","文字数がオーバーしています")))</f>
        <v/>
      </c>
      <c r="H17" s="100"/>
      <c r="I17" s="101"/>
      <c r="J17" s="7" t="s">
        <v>82</v>
      </c>
      <c r="K17" s="100"/>
      <c r="L17" s="100"/>
      <c r="M17" s="102"/>
      <c r="N17" s="102"/>
      <c r="O17" s="102"/>
      <c r="P17" s="102"/>
      <c r="Q17" s="102"/>
      <c r="R17" s="102"/>
      <c r="S17" s="75"/>
      <c r="T17" s="102"/>
    </row>
    <row r="18" spans="1:20" s="103" customFormat="1" ht="65.099999999999994" customHeight="1" x14ac:dyDescent="0.15">
      <c r="A18" s="106"/>
      <c r="B18" s="253"/>
      <c r="C18" s="253"/>
      <c r="D18" s="253"/>
      <c r="E18" s="253"/>
      <c r="F18" s="254"/>
      <c r="G18" s="2" t="str">
        <f>IF(LEN(B18)=0,"",IF(256-LEN(B18)&gt;0,"残り" &amp; 256-LEN(B18) &amp; "文字",IF(256-LEN(B18)=0,"","文字数がオーバーしています")))</f>
        <v/>
      </c>
      <c r="H18" s="100"/>
      <c r="I18" s="101"/>
      <c r="J18" s="7" t="s">
        <v>85</v>
      </c>
      <c r="K18" s="100"/>
      <c r="L18" s="100"/>
      <c r="M18" s="102"/>
      <c r="N18" s="102"/>
      <c r="O18" s="102"/>
      <c r="P18" s="102"/>
      <c r="Q18" s="102"/>
      <c r="R18" s="102"/>
      <c r="S18" s="75"/>
      <c r="T18" s="102"/>
    </row>
    <row r="19" spans="1:20" s="103" customFormat="1" ht="21" customHeight="1" x14ac:dyDescent="0.15">
      <c r="A19" s="106"/>
      <c r="B19" s="250"/>
      <c r="C19" s="251"/>
      <c r="D19" s="251"/>
      <c r="E19" s="251"/>
      <c r="F19" s="252"/>
      <c r="G19" s="2" t="str">
        <f>IF(LEN(B19)=0,"",IF(40-LEN(B19)&gt;0,"残り" &amp; 40-LEN(B19) &amp; "文字",IF(40-LEN(B19)=0,"","文字数がオーバーしています")))</f>
        <v/>
      </c>
      <c r="H19" s="100"/>
      <c r="I19" s="101"/>
      <c r="J19" s="7" t="s">
        <v>83</v>
      </c>
      <c r="K19" s="100"/>
      <c r="L19" s="100"/>
      <c r="M19" s="102"/>
      <c r="N19" s="102"/>
      <c r="O19" s="102"/>
      <c r="P19" s="102"/>
      <c r="Q19" s="102"/>
      <c r="R19" s="102"/>
      <c r="S19" s="75"/>
      <c r="T19" s="102"/>
    </row>
    <row r="20" spans="1:20" s="103" customFormat="1" ht="65.099999999999994" customHeight="1" thickBot="1" x14ac:dyDescent="0.2">
      <c r="A20" s="104"/>
      <c r="B20" s="255"/>
      <c r="C20" s="255"/>
      <c r="D20" s="255"/>
      <c r="E20" s="255"/>
      <c r="F20" s="256"/>
      <c r="G20" s="2" t="str">
        <f>IF(LEN(B20)=0,"",IF(256-LEN(B20)&gt;0,"残り" &amp; 256-LEN(B20) &amp; "文字",IF(256-LEN(B20)=0,"","文字数がオーバーしています")))</f>
        <v/>
      </c>
      <c r="H20" s="100"/>
      <c r="I20" s="101"/>
      <c r="J20" s="7" t="s">
        <v>86</v>
      </c>
      <c r="K20" s="100"/>
      <c r="L20" s="100"/>
      <c r="M20" s="102"/>
      <c r="N20" s="102"/>
      <c r="O20" s="102"/>
      <c r="P20" s="102"/>
      <c r="Q20" s="102"/>
      <c r="R20" s="102"/>
      <c r="S20" s="75"/>
      <c r="T20" s="102"/>
    </row>
    <row r="21" spans="1:20" ht="18" customHeight="1" thickTop="1" x14ac:dyDescent="0.15">
      <c r="A21" s="281">
        <v>2</v>
      </c>
      <c r="B21" s="283" t="s">
        <v>155</v>
      </c>
      <c r="C21" s="284"/>
      <c r="D21" s="284"/>
      <c r="E21" s="284"/>
      <c r="F21" s="285"/>
      <c r="H21" s="75"/>
      <c r="I21" s="54"/>
      <c r="J21" s="7" t="s">
        <v>64</v>
      </c>
      <c r="K21" s="7"/>
      <c r="L21" s="75"/>
      <c r="M21" s="75"/>
      <c r="N21" s="75"/>
      <c r="O21" s="75"/>
      <c r="P21" s="75"/>
      <c r="Q21" s="75"/>
      <c r="R21" s="75"/>
      <c r="S21" s="75"/>
      <c r="T21" s="75" t="s">
        <v>68</v>
      </c>
    </row>
    <row r="22" spans="1:20" s="85" customFormat="1" ht="30" customHeight="1" thickBot="1" x14ac:dyDescent="0.2">
      <c r="A22" s="282"/>
      <c r="B22" s="260" t="s">
        <v>154</v>
      </c>
      <c r="C22" s="261"/>
      <c r="D22" s="286" t="s">
        <v>92</v>
      </c>
      <c r="E22" s="286"/>
      <c r="F22" s="124" t="str">
        <f>IF(COUNT(P26:Q35) &gt; 0,COUNT(P26:P35) &amp; "／" &amp; COUNT(P26:Q35),"")</f>
        <v/>
      </c>
      <c r="G22" s="80"/>
      <c r="H22" s="81"/>
      <c r="I22" s="82"/>
      <c r="J22" s="83" t="s">
        <v>69</v>
      </c>
      <c r="K22" s="81">
        <v>2</v>
      </c>
      <c r="L22" s="81">
        <v>542</v>
      </c>
      <c r="M22" s="84"/>
      <c r="N22" s="84"/>
      <c r="O22" s="84"/>
      <c r="P22" s="84"/>
      <c r="Q22" s="84"/>
      <c r="R22" s="84"/>
      <c r="S22" s="75"/>
      <c r="T22" s="84"/>
    </row>
    <row r="23" spans="1:20" x14ac:dyDescent="0.15">
      <c r="A23" s="91"/>
      <c r="B23" s="92" t="s">
        <v>147</v>
      </c>
      <c r="C23" s="270" t="str">
        <f>IF((MIN(I26:I28)=0),"標準項目の「あり」「なし」を選択してください","")</f>
        <v>標準項目の「あり」「なし」を選択してください</v>
      </c>
      <c r="D23" s="270"/>
      <c r="E23" s="270"/>
      <c r="F23" s="271"/>
      <c r="H23" s="75"/>
      <c r="I23" s="54"/>
      <c r="J23" s="7" t="s">
        <v>72</v>
      </c>
      <c r="K23" s="7">
        <v>1</v>
      </c>
      <c r="L23" s="75">
        <v>17061</v>
      </c>
      <c r="M23" s="75"/>
      <c r="N23" s="75"/>
      <c r="O23" s="75"/>
      <c r="P23" s="75"/>
      <c r="Q23" s="75"/>
      <c r="R23" s="75"/>
      <c r="S23" s="75"/>
      <c r="T23" s="75"/>
    </row>
    <row r="24" spans="1:20" s="96" customFormat="1" ht="37.5" customHeight="1" x14ac:dyDescent="0.15">
      <c r="A24" s="93" t="s">
        <v>65</v>
      </c>
      <c r="B24" s="272" t="s">
        <v>156</v>
      </c>
      <c r="C24" s="273"/>
      <c r="D24" s="274" t="str">
        <f xml:space="preserve"> "評点（" &amp; REPT("○",COUNT(P26:P28)) &amp; REPT("●",COUNT(Q26:Q28)) &amp; "）"</f>
        <v>評点（）</v>
      </c>
      <c r="E24" s="274"/>
      <c r="F24" s="113" t="str">
        <f>IF(COUNT(R26:R28)&gt;0,"・非該当" &amp; COUNT(R26:R28),"")</f>
        <v/>
      </c>
      <c r="G24" s="80"/>
      <c r="H24" s="94"/>
      <c r="I24" s="95" t="str">
        <f>IF(MIN(I26:I28)=0,"",IF(COUNT(P26:Q28)=0,"-",IF(COUNT(P26:Q28)=COUNT(P26:P28),"A",IF(COUNT(P26:P28)=0,"C","B"))))</f>
        <v/>
      </c>
      <c r="J24" s="7" t="s">
        <v>59</v>
      </c>
      <c r="K24" s="95"/>
      <c r="L24" s="94"/>
      <c r="M24" s="94"/>
      <c r="N24" s="94"/>
      <c r="O24" s="94"/>
      <c r="P24" s="94"/>
      <c r="Q24" s="94"/>
      <c r="R24" s="94"/>
      <c r="S24" s="75"/>
      <c r="T24" s="94"/>
    </row>
    <row r="25" spans="1:20" x14ac:dyDescent="0.15">
      <c r="A25" s="91"/>
      <c r="B25" s="107" t="s">
        <v>60</v>
      </c>
      <c r="C25" s="257" t="s">
        <v>61</v>
      </c>
      <c r="D25" s="258"/>
      <c r="E25" s="258"/>
      <c r="F25" s="259"/>
      <c r="H25" s="75"/>
      <c r="I25" s="54"/>
      <c r="J25" s="7" t="s">
        <v>62</v>
      </c>
      <c r="K25" s="7"/>
      <c r="L25" s="75"/>
      <c r="M25" s="75"/>
      <c r="N25" s="75"/>
      <c r="O25" s="75"/>
      <c r="P25" s="75"/>
      <c r="Q25" s="75"/>
      <c r="R25" s="75"/>
      <c r="S25" s="75"/>
      <c r="T25" s="75"/>
    </row>
    <row r="26" spans="1:20" ht="37.5" customHeight="1" x14ac:dyDescent="0.15">
      <c r="A26" s="91"/>
      <c r="B26" s="97"/>
      <c r="C26" s="260" t="s">
        <v>157</v>
      </c>
      <c r="D26" s="261"/>
      <c r="E26" s="262"/>
      <c r="F26" s="98"/>
      <c r="G26" s="80"/>
      <c r="H26" s="75"/>
      <c r="I26" s="54">
        <v>0</v>
      </c>
      <c r="J26" s="7" t="s">
        <v>63</v>
      </c>
      <c r="K26" s="7">
        <v>1</v>
      </c>
      <c r="L26" s="75">
        <v>58777</v>
      </c>
      <c r="M26" s="75"/>
      <c r="N26" s="75"/>
      <c r="O26" s="75"/>
      <c r="P26" s="75" t="str">
        <f>IF(I26=3,1,"")</f>
        <v/>
      </c>
      <c r="Q26" s="75" t="str">
        <f>IF(I26=2,1,"")</f>
        <v/>
      </c>
      <c r="R26" s="75" t="str">
        <f>IF(I26=1,1,"")</f>
        <v/>
      </c>
      <c r="S26" s="75"/>
      <c r="T26" s="75"/>
    </row>
    <row r="27" spans="1:20" ht="37.5" customHeight="1" x14ac:dyDescent="0.15">
      <c r="A27" s="91"/>
      <c r="B27" s="97"/>
      <c r="C27" s="260" t="s">
        <v>158</v>
      </c>
      <c r="D27" s="261"/>
      <c r="E27" s="262"/>
      <c r="F27" s="98"/>
      <c r="G27" s="80"/>
      <c r="H27" s="75"/>
      <c r="I27" s="54">
        <v>0</v>
      </c>
      <c r="J27" s="7" t="s">
        <v>63</v>
      </c>
      <c r="K27" s="7">
        <v>2</v>
      </c>
      <c r="L27" s="75">
        <v>58778</v>
      </c>
      <c r="M27" s="75"/>
      <c r="N27" s="75"/>
      <c r="O27" s="75"/>
      <c r="P27" s="75" t="str">
        <f>IF(I27=3,1,"")</f>
        <v/>
      </c>
      <c r="Q27" s="75" t="str">
        <f>IF(I27=2,1,"")</f>
        <v/>
      </c>
      <c r="R27" s="75" t="str">
        <f>IF(I27=1,1,"")</f>
        <v/>
      </c>
      <c r="S27" s="75"/>
      <c r="T27" s="75"/>
    </row>
    <row r="28" spans="1:20" ht="37.5" customHeight="1" thickBot="1" x14ac:dyDescent="0.2">
      <c r="A28" s="91"/>
      <c r="B28" s="97"/>
      <c r="C28" s="260" t="s">
        <v>159</v>
      </c>
      <c r="D28" s="261"/>
      <c r="E28" s="262"/>
      <c r="F28" s="98"/>
      <c r="G28" s="80"/>
      <c r="H28" s="75"/>
      <c r="I28" s="54">
        <v>0</v>
      </c>
      <c r="J28" s="7" t="s">
        <v>63</v>
      </c>
      <c r="K28" s="7">
        <v>3</v>
      </c>
      <c r="L28" s="75">
        <v>58779</v>
      </c>
      <c r="M28" s="75"/>
      <c r="N28" s="75"/>
      <c r="O28" s="75"/>
      <c r="P28" s="75" t="str">
        <f>IF(I28=3,1,"")</f>
        <v/>
      </c>
      <c r="Q28" s="75" t="str">
        <f>IF(I28=2,1,"")</f>
        <v/>
      </c>
      <c r="R28" s="75" t="str">
        <f>IF(I28=1,1,"")</f>
        <v/>
      </c>
      <c r="S28" s="75"/>
      <c r="T28" s="75"/>
    </row>
    <row r="29" spans="1:20" x14ac:dyDescent="0.15">
      <c r="A29" s="91"/>
      <c r="B29" s="92" t="s">
        <v>160</v>
      </c>
      <c r="C29" s="270" t="str">
        <f>IF((MIN(I32:I35)=0),"標準項目の「あり」「なし」を選択してください","")</f>
        <v>標準項目の「あり」「なし」を選択してください</v>
      </c>
      <c r="D29" s="270"/>
      <c r="E29" s="270"/>
      <c r="F29" s="271"/>
      <c r="H29" s="75"/>
      <c r="I29" s="54"/>
      <c r="J29" s="7" t="s">
        <v>72</v>
      </c>
      <c r="K29" s="7">
        <v>2</v>
      </c>
      <c r="L29" s="75">
        <v>17062</v>
      </c>
      <c r="M29" s="75"/>
      <c r="N29" s="75"/>
      <c r="O29" s="75"/>
      <c r="P29" s="75"/>
      <c r="Q29" s="75"/>
      <c r="R29" s="75"/>
      <c r="S29" s="75"/>
      <c r="T29" s="75"/>
    </row>
    <row r="30" spans="1:20" s="96" customFormat="1" ht="37.5" customHeight="1" x14ac:dyDescent="0.15">
      <c r="A30" s="93" t="s">
        <v>65</v>
      </c>
      <c r="B30" s="272" t="s">
        <v>161</v>
      </c>
      <c r="C30" s="273"/>
      <c r="D30" s="274" t="str">
        <f xml:space="preserve"> "評点（" &amp; REPT("○",COUNT(P32:P35)) &amp; REPT("●",COUNT(Q32:Q35)) &amp; "）"</f>
        <v>評点（）</v>
      </c>
      <c r="E30" s="274"/>
      <c r="F30" s="113" t="str">
        <f>IF(COUNT(R32:R35)&gt;0,"・非該当" &amp; COUNT(R32:R35),"")</f>
        <v/>
      </c>
      <c r="G30" s="80"/>
      <c r="H30" s="94"/>
      <c r="I30" s="95" t="str">
        <f>IF(MIN(I32:I35)=0,"",IF(COUNT(P32:Q35)=0,"-",IF(COUNT(P32:Q35)=COUNT(P32:P35),"A",IF(COUNT(P32:P35)=0,"C","B"))))</f>
        <v/>
      </c>
      <c r="J30" s="7" t="s">
        <v>59</v>
      </c>
      <c r="K30" s="95"/>
      <c r="L30" s="94"/>
      <c r="M30" s="94"/>
      <c r="N30" s="94"/>
      <c r="O30" s="94"/>
      <c r="P30" s="94"/>
      <c r="Q30" s="94"/>
      <c r="R30" s="94"/>
      <c r="S30" s="75"/>
      <c r="T30" s="94"/>
    </row>
    <row r="31" spans="1:20" x14ac:dyDescent="0.15">
      <c r="A31" s="91"/>
      <c r="B31" s="107" t="s">
        <v>60</v>
      </c>
      <c r="C31" s="257" t="s">
        <v>61</v>
      </c>
      <c r="D31" s="258"/>
      <c r="E31" s="258"/>
      <c r="F31" s="259"/>
      <c r="H31" s="75"/>
      <c r="I31" s="54"/>
      <c r="J31" s="7" t="s">
        <v>62</v>
      </c>
      <c r="K31" s="7"/>
      <c r="L31" s="75"/>
      <c r="M31" s="75"/>
      <c r="N31" s="75"/>
      <c r="O31" s="75"/>
      <c r="P31" s="75"/>
      <c r="Q31" s="75"/>
      <c r="R31" s="75"/>
      <c r="S31" s="75"/>
      <c r="T31" s="75"/>
    </row>
    <row r="32" spans="1:20" ht="37.5" customHeight="1" x14ac:dyDescent="0.15">
      <c r="A32" s="91"/>
      <c r="B32" s="97"/>
      <c r="C32" s="260" t="s">
        <v>162</v>
      </c>
      <c r="D32" s="261"/>
      <c r="E32" s="262"/>
      <c r="F32" s="98"/>
      <c r="G32" s="80"/>
      <c r="H32" s="75"/>
      <c r="I32" s="54">
        <v>0</v>
      </c>
      <c r="J32" s="7" t="s">
        <v>63</v>
      </c>
      <c r="K32" s="7">
        <v>1</v>
      </c>
      <c r="L32" s="75">
        <v>58780</v>
      </c>
      <c r="M32" s="75"/>
      <c r="N32" s="75"/>
      <c r="O32" s="75"/>
      <c r="P32" s="75" t="str">
        <f>IF(I32=3,1,"")</f>
        <v/>
      </c>
      <c r="Q32" s="75" t="str">
        <f>IF(I32=2,1,"")</f>
        <v/>
      </c>
      <c r="R32" s="75" t="str">
        <f>IF(I32=1,1,"")</f>
        <v/>
      </c>
      <c r="S32" s="75"/>
      <c r="T32" s="75"/>
    </row>
    <row r="33" spans="1:20" ht="37.5" customHeight="1" x14ac:dyDescent="0.15">
      <c r="A33" s="91"/>
      <c r="B33" s="97"/>
      <c r="C33" s="260" t="s">
        <v>163</v>
      </c>
      <c r="D33" s="261"/>
      <c r="E33" s="262"/>
      <c r="F33" s="98"/>
      <c r="G33" s="80"/>
      <c r="H33" s="75"/>
      <c r="I33" s="54">
        <v>0</v>
      </c>
      <c r="J33" s="7" t="s">
        <v>63</v>
      </c>
      <c r="K33" s="7">
        <v>2</v>
      </c>
      <c r="L33" s="75">
        <v>58781</v>
      </c>
      <c r="M33" s="75"/>
      <c r="N33" s="75"/>
      <c r="O33" s="75"/>
      <c r="P33" s="75" t="str">
        <f>IF(I33=3,1,"")</f>
        <v/>
      </c>
      <c r="Q33" s="75" t="str">
        <f>IF(I33=2,1,"")</f>
        <v/>
      </c>
      <c r="R33" s="75" t="str">
        <f>IF(I33=1,1,"")</f>
        <v/>
      </c>
      <c r="S33" s="75"/>
      <c r="T33" s="75"/>
    </row>
    <row r="34" spans="1:20" ht="37.5" customHeight="1" x14ac:dyDescent="0.15">
      <c r="A34" s="91"/>
      <c r="B34" s="97"/>
      <c r="C34" s="260" t="s">
        <v>164</v>
      </c>
      <c r="D34" s="261"/>
      <c r="E34" s="262"/>
      <c r="F34" s="98"/>
      <c r="G34" s="80"/>
      <c r="H34" s="75"/>
      <c r="I34" s="54">
        <v>0</v>
      </c>
      <c r="J34" s="7" t="s">
        <v>63</v>
      </c>
      <c r="K34" s="7">
        <v>3</v>
      </c>
      <c r="L34" s="75">
        <v>58782</v>
      </c>
      <c r="M34" s="75"/>
      <c r="N34" s="75"/>
      <c r="O34" s="75"/>
      <c r="P34" s="75" t="str">
        <f>IF(I34=3,1,"")</f>
        <v/>
      </c>
      <c r="Q34" s="75" t="str">
        <f>IF(I34=2,1,"")</f>
        <v/>
      </c>
      <c r="R34" s="75" t="str">
        <f>IF(I34=1,1,"")</f>
        <v/>
      </c>
      <c r="S34" s="75"/>
      <c r="T34" s="75"/>
    </row>
    <row r="35" spans="1:20" ht="37.5" customHeight="1" thickBot="1" x14ac:dyDescent="0.2">
      <c r="A35" s="91"/>
      <c r="B35" s="97"/>
      <c r="C35" s="260" t="s">
        <v>165</v>
      </c>
      <c r="D35" s="261"/>
      <c r="E35" s="262"/>
      <c r="F35" s="98"/>
      <c r="G35" s="80"/>
      <c r="H35" s="75"/>
      <c r="I35" s="54">
        <v>0</v>
      </c>
      <c r="J35" s="7" t="s">
        <v>63</v>
      </c>
      <c r="K35" s="7">
        <v>4</v>
      </c>
      <c r="L35" s="75">
        <v>58783</v>
      </c>
      <c r="M35" s="75"/>
      <c r="N35" s="75"/>
      <c r="O35" s="75"/>
      <c r="P35" s="75" t="str">
        <f>IF(I35=3,1,"")</f>
        <v/>
      </c>
      <c r="Q35" s="75" t="str">
        <f>IF(I35=2,1,"")</f>
        <v/>
      </c>
      <c r="R35" s="75" t="str">
        <f>IF(I35=1,1,"")</f>
        <v/>
      </c>
      <c r="S35" s="75"/>
      <c r="T35" s="75"/>
    </row>
    <row r="36" spans="1:20" ht="20.25" customHeight="1" x14ac:dyDescent="0.15">
      <c r="A36" s="99"/>
      <c r="B36" s="263" t="s">
        <v>166</v>
      </c>
      <c r="C36" s="264"/>
      <c r="D36" s="265" t="str">
        <f>IF(AND(LEN(SBcase1_2)&lt;&gt;0,COUNT(R26:R35)=7),SBcheckB_2,(IF(LEN(SBcheckA_2)&lt;&gt;0,SBcheckA_2, SBcheckB_2)))</f>
        <v>サブカテゴリー2の講評を入力してください</v>
      </c>
      <c r="E36" s="265"/>
      <c r="F36" s="266"/>
      <c r="H36" s="75"/>
      <c r="I36" s="54"/>
      <c r="J36" s="7" t="s">
        <v>64</v>
      </c>
      <c r="K36" s="7"/>
      <c r="L36" s="75"/>
      <c r="M36" s="75"/>
      <c r="N36" s="75"/>
      <c r="O36" s="75"/>
      <c r="P36" s="75"/>
      <c r="Q36" s="75"/>
      <c r="R36" s="75"/>
      <c r="S36" s="75"/>
      <c r="T36" s="75"/>
    </row>
    <row r="37" spans="1:20" s="103" customFormat="1" ht="21" customHeight="1" x14ac:dyDescent="0.15">
      <c r="A37" s="105"/>
      <c r="B37" s="267"/>
      <c r="C37" s="268"/>
      <c r="D37" s="268"/>
      <c r="E37" s="268"/>
      <c r="F37" s="269"/>
      <c r="G37" s="2" t="str">
        <f>IF(LEN(B37)=0,"",IF(40-LEN(B37)&gt;0,"残り" &amp; 40-LEN(B37) &amp; "文字",IF(40-LEN(B37)=0,"","文字数がオーバーしています")))</f>
        <v/>
      </c>
      <c r="H37" s="100"/>
      <c r="I37" s="101"/>
      <c r="J37" s="7" t="s">
        <v>81</v>
      </c>
      <c r="K37" s="100"/>
      <c r="L37" s="100"/>
      <c r="M37" s="102"/>
      <c r="N37" s="102"/>
      <c r="O37" s="102"/>
      <c r="P37" s="102"/>
      <c r="Q37" s="102"/>
      <c r="R37" s="102"/>
      <c r="S37" s="75"/>
      <c r="T37" s="102"/>
    </row>
    <row r="38" spans="1:20" s="103" customFormat="1" ht="65.099999999999994" customHeight="1" x14ac:dyDescent="0.15">
      <c r="A38" s="106"/>
      <c r="B38" s="247"/>
      <c r="C38" s="248"/>
      <c r="D38" s="248"/>
      <c r="E38" s="248"/>
      <c r="F38" s="249"/>
      <c r="G38" s="2" t="str">
        <f>IF(LEN(B38)=0,"",IF(256-LEN(B38)&gt;0,"残り" &amp; 256-LEN(B38) &amp; "文字",IF(256-LEN(B38)=0,"","文字数がオーバーしています")))</f>
        <v/>
      </c>
      <c r="H38" s="100"/>
      <c r="I38" s="101"/>
      <c r="J38" s="7" t="s">
        <v>84</v>
      </c>
      <c r="K38" s="100"/>
      <c r="L38" s="100"/>
      <c r="M38" s="102"/>
      <c r="N38" s="102"/>
      <c r="O38" s="102"/>
      <c r="P38" s="102"/>
      <c r="Q38" s="102"/>
      <c r="R38" s="102"/>
      <c r="S38" s="75"/>
      <c r="T38" s="102"/>
    </row>
    <row r="39" spans="1:20" s="103" customFormat="1" ht="21" customHeight="1" x14ac:dyDescent="0.15">
      <c r="A39" s="106"/>
      <c r="B39" s="250"/>
      <c r="C39" s="251"/>
      <c r="D39" s="251"/>
      <c r="E39" s="251"/>
      <c r="F39" s="252"/>
      <c r="G39" s="2" t="str">
        <f>IF(LEN(B39)=0,"",IF(40-LEN(B39)&gt;0,"残り" &amp; 40-LEN(B39) &amp; "文字",IF(40-LEN(B39)=0,"","文字数がオーバーしています")))</f>
        <v/>
      </c>
      <c r="H39" s="100"/>
      <c r="I39" s="101"/>
      <c r="J39" s="7" t="s">
        <v>82</v>
      </c>
      <c r="K39" s="100"/>
      <c r="L39" s="100"/>
      <c r="M39" s="102"/>
      <c r="N39" s="102"/>
      <c r="O39" s="102"/>
      <c r="P39" s="102"/>
      <c r="Q39" s="102"/>
      <c r="R39" s="102"/>
      <c r="S39" s="75"/>
      <c r="T39" s="102"/>
    </row>
    <row r="40" spans="1:20" s="103" customFormat="1" ht="65.099999999999994" customHeight="1" x14ac:dyDescent="0.15">
      <c r="A40" s="106"/>
      <c r="B40" s="253"/>
      <c r="C40" s="253"/>
      <c r="D40" s="253"/>
      <c r="E40" s="253"/>
      <c r="F40" s="254"/>
      <c r="G40" s="2" t="str">
        <f>IF(LEN(B40)=0,"",IF(256-LEN(B40)&gt;0,"残り" &amp; 256-LEN(B40) &amp; "文字",IF(256-LEN(B40)=0,"","文字数がオーバーしています")))</f>
        <v/>
      </c>
      <c r="H40" s="100"/>
      <c r="I40" s="101"/>
      <c r="J40" s="7" t="s">
        <v>85</v>
      </c>
      <c r="K40" s="100"/>
      <c r="L40" s="100"/>
      <c r="M40" s="102"/>
      <c r="N40" s="102"/>
      <c r="O40" s="102"/>
      <c r="P40" s="102"/>
      <c r="Q40" s="102"/>
      <c r="R40" s="102"/>
      <c r="S40" s="75"/>
      <c r="T40" s="102"/>
    </row>
    <row r="41" spans="1:20" s="103" customFormat="1" ht="21" customHeight="1" x14ac:dyDescent="0.15">
      <c r="A41" s="106"/>
      <c r="B41" s="250"/>
      <c r="C41" s="251"/>
      <c r="D41" s="251"/>
      <c r="E41" s="251"/>
      <c r="F41" s="252"/>
      <c r="G41" s="2" t="str">
        <f>IF(LEN(B41)=0,"",IF(40-LEN(B41)&gt;0,"残り" &amp; 40-LEN(B41) &amp; "文字",IF(40-LEN(B41)=0,"","文字数がオーバーしています")))</f>
        <v/>
      </c>
      <c r="H41" s="100"/>
      <c r="I41" s="101"/>
      <c r="J41" s="7" t="s">
        <v>83</v>
      </c>
      <c r="K41" s="100"/>
      <c r="L41" s="100"/>
      <c r="M41" s="102"/>
      <c r="N41" s="102"/>
      <c r="O41" s="102"/>
      <c r="P41" s="102"/>
      <c r="Q41" s="102"/>
      <c r="R41" s="102"/>
      <c r="S41" s="75"/>
      <c r="T41" s="102"/>
    </row>
    <row r="42" spans="1:20" s="103" customFormat="1" ht="65.099999999999994" customHeight="1" thickBot="1" x14ac:dyDescent="0.2">
      <c r="A42" s="104"/>
      <c r="B42" s="255"/>
      <c r="C42" s="255"/>
      <c r="D42" s="255"/>
      <c r="E42" s="255"/>
      <c r="F42" s="256"/>
      <c r="G42" s="2" t="str">
        <f>IF(LEN(B42)=0,"",IF(256-LEN(B42)&gt;0,"残り" &amp; 256-LEN(B42) &amp; "文字",IF(256-LEN(B42)=0,"","文字数がオーバーしています")))</f>
        <v/>
      </c>
      <c r="H42" s="100"/>
      <c r="I42" s="101"/>
      <c r="J42" s="7" t="s">
        <v>86</v>
      </c>
      <c r="K42" s="100"/>
      <c r="L42" s="100"/>
      <c r="M42" s="102"/>
      <c r="N42" s="102"/>
      <c r="O42" s="102"/>
      <c r="P42" s="102"/>
      <c r="Q42" s="102"/>
      <c r="R42" s="102"/>
      <c r="S42" s="75"/>
      <c r="T42" s="102"/>
    </row>
    <row r="43" spans="1:20" ht="18" customHeight="1" thickTop="1" x14ac:dyDescent="0.15">
      <c r="A43" s="281">
        <v>3</v>
      </c>
      <c r="B43" s="283" t="s">
        <v>168</v>
      </c>
      <c r="C43" s="284"/>
      <c r="D43" s="284"/>
      <c r="E43" s="284"/>
      <c r="F43" s="285"/>
      <c r="H43" s="75"/>
      <c r="I43" s="54"/>
      <c r="J43" s="7" t="s">
        <v>64</v>
      </c>
      <c r="K43" s="7"/>
      <c r="L43" s="75"/>
      <c r="M43" s="75"/>
      <c r="N43" s="75"/>
      <c r="O43" s="75"/>
      <c r="P43" s="75"/>
      <c r="Q43" s="75"/>
      <c r="R43" s="75"/>
      <c r="S43" s="75"/>
      <c r="T43" s="75" t="s">
        <v>68</v>
      </c>
    </row>
    <row r="44" spans="1:20" s="85" customFormat="1" ht="30" customHeight="1" thickBot="1" x14ac:dyDescent="0.2">
      <c r="A44" s="282"/>
      <c r="B44" s="260" t="s">
        <v>167</v>
      </c>
      <c r="C44" s="261"/>
      <c r="D44" s="286" t="s">
        <v>92</v>
      </c>
      <c r="E44" s="286"/>
      <c r="F44" s="124" t="str">
        <f>IF(COUNT(P48:Q66) &gt; 0,COUNT(P48:P66) &amp; "／" &amp; COUNT(P48:Q66),"")</f>
        <v/>
      </c>
      <c r="G44" s="80"/>
      <c r="H44" s="81"/>
      <c r="I44" s="82"/>
      <c r="J44" s="83" t="s">
        <v>69</v>
      </c>
      <c r="K44" s="81">
        <v>3</v>
      </c>
      <c r="L44" s="81">
        <v>543</v>
      </c>
      <c r="M44" s="84"/>
      <c r="N44" s="84"/>
      <c r="O44" s="84"/>
      <c r="P44" s="84"/>
      <c r="Q44" s="84"/>
      <c r="R44" s="84"/>
      <c r="S44" s="75"/>
      <c r="T44" s="84"/>
    </row>
    <row r="45" spans="1:20" x14ac:dyDescent="0.15">
      <c r="A45" s="91"/>
      <c r="B45" s="92" t="s">
        <v>147</v>
      </c>
      <c r="C45" s="270" t="str">
        <f>IF((MIN(I48:I50)=0),"標準項目の「あり」「なし」を選択してください","")</f>
        <v>標準項目の「あり」「なし」を選択してください</v>
      </c>
      <c r="D45" s="270"/>
      <c r="E45" s="270"/>
      <c r="F45" s="271"/>
      <c r="H45" s="75"/>
      <c r="I45" s="54"/>
      <c r="J45" s="7" t="s">
        <v>72</v>
      </c>
      <c r="K45" s="7">
        <v>1</v>
      </c>
      <c r="L45" s="75">
        <v>17063</v>
      </c>
      <c r="M45" s="75"/>
      <c r="N45" s="75"/>
      <c r="O45" s="75"/>
      <c r="P45" s="75"/>
      <c r="Q45" s="75"/>
      <c r="R45" s="75"/>
      <c r="S45" s="75"/>
      <c r="T45" s="75"/>
    </row>
    <row r="46" spans="1:20" s="96" customFormat="1" ht="37.5" customHeight="1" x14ac:dyDescent="0.15">
      <c r="A46" s="93" t="s">
        <v>65</v>
      </c>
      <c r="B46" s="272" t="s">
        <v>169</v>
      </c>
      <c r="C46" s="273"/>
      <c r="D46" s="274" t="str">
        <f xml:space="preserve"> "評点（" &amp; REPT("○",COUNT(P48:P50)) &amp; REPT("●",COUNT(Q48:Q50)) &amp; "）"</f>
        <v>評点（）</v>
      </c>
      <c r="E46" s="274"/>
      <c r="F46" s="113" t="str">
        <f>IF(COUNT(R48:R50)&gt;0,"・非該当" &amp; COUNT(R48:R50),"")</f>
        <v/>
      </c>
      <c r="G46" s="80"/>
      <c r="H46" s="94"/>
      <c r="I46" s="95" t="str">
        <f>IF(MIN(I48:I50)=0,"",IF(COUNT(P48:Q50)=0,"-",IF(COUNT(P48:Q50)=COUNT(P48:P50),"A",IF(COUNT(P48:P50)=0,"C","B"))))</f>
        <v/>
      </c>
      <c r="J46" s="7" t="s">
        <v>59</v>
      </c>
      <c r="K46" s="95"/>
      <c r="L46" s="94"/>
      <c r="M46" s="94"/>
      <c r="N46" s="94"/>
      <c r="O46" s="94"/>
      <c r="P46" s="94"/>
      <c r="Q46" s="94"/>
      <c r="R46" s="94"/>
      <c r="S46" s="75"/>
      <c r="T46" s="94"/>
    </row>
    <row r="47" spans="1:20" x14ac:dyDescent="0.15">
      <c r="A47" s="91"/>
      <c r="B47" s="107" t="s">
        <v>60</v>
      </c>
      <c r="C47" s="257" t="s">
        <v>61</v>
      </c>
      <c r="D47" s="258"/>
      <c r="E47" s="258"/>
      <c r="F47" s="259"/>
      <c r="H47" s="75"/>
      <c r="I47" s="54"/>
      <c r="J47" s="7" t="s">
        <v>62</v>
      </c>
      <c r="K47" s="7"/>
      <c r="L47" s="75"/>
      <c r="M47" s="75"/>
      <c r="N47" s="75"/>
      <c r="O47" s="75"/>
      <c r="P47" s="75"/>
      <c r="Q47" s="75"/>
      <c r="R47" s="75"/>
      <c r="S47" s="75"/>
      <c r="T47" s="75"/>
    </row>
    <row r="48" spans="1:20" ht="37.5" customHeight="1" x14ac:dyDescent="0.15">
      <c r="A48" s="91"/>
      <c r="B48" s="97"/>
      <c r="C48" s="260" t="s">
        <v>170</v>
      </c>
      <c r="D48" s="261"/>
      <c r="E48" s="262"/>
      <c r="F48" s="98"/>
      <c r="G48" s="80"/>
      <c r="H48" s="75"/>
      <c r="I48" s="54">
        <v>0</v>
      </c>
      <c r="J48" s="7" t="s">
        <v>63</v>
      </c>
      <c r="K48" s="7">
        <v>1</v>
      </c>
      <c r="L48" s="75">
        <v>58784</v>
      </c>
      <c r="M48" s="75"/>
      <c r="N48" s="75"/>
      <c r="O48" s="75"/>
      <c r="P48" s="75" t="str">
        <f>IF(I48=3,1,"")</f>
        <v/>
      </c>
      <c r="Q48" s="75" t="str">
        <f>IF(I48=2,1,"")</f>
        <v/>
      </c>
      <c r="R48" s="75" t="str">
        <f>IF(I48=1,1,"")</f>
        <v/>
      </c>
      <c r="S48" s="75"/>
      <c r="T48" s="75"/>
    </row>
    <row r="49" spans="1:20" ht="37.5" customHeight="1" x14ac:dyDescent="0.15">
      <c r="A49" s="91"/>
      <c r="B49" s="97"/>
      <c r="C49" s="260" t="s">
        <v>171</v>
      </c>
      <c r="D49" s="261"/>
      <c r="E49" s="262"/>
      <c r="F49" s="98"/>
      <c r="G49" s="80"/>
      <c r="H49" s="75"/>
      <c r="I49" s="54">
        <v>0</v>
      </c>
      <c r="J49" s="7" t="s">
        <v>63</v>
      </c>
      <c r="K49" s="7">
        <v>2</v>
      </c>
      <c r="L49" s="75">
        <v>58785</v>
      </c>
      <c r="M49" s="75"/>
      <c r="N49" s="75"/>
      <c r="O49" s="75"/>
      <c r="P49" s="75" t="str">
        <f>IF(I49=3,1,"")</f>
        <v/>
      </c>
      <c r="Q49" s="75" t="str">
        <f>IF(I49=2,1,"")</f>
        <v/>
      </c>
      <c r="R49" s="75" t="str">
        <f>IF(I49=1,1,"")</f>
        <v/>
      </c>
      <c r="S49" s="75"/>
      <c r="T49" s="75"/>
    </row>
    <row r="50" spans="1:20" ht="37.5" customHeight="1" thickBot="1" x14ac:dyDescent="0.2">
      <c r="A50" s="91"/>
      <c r="B50" s="97"/>
      <c r="C50" s="260" t="s">
        <v>172</v>
      </c>
      <c r="D50" s="261"/>
      <c r="E50" s="262"/>
      <c r="F50" s="98"/>
      <c r="G50" s="80"/>
      <c r="H50" s="75"/>
      <c r="I50" s="54">
        <v>0</v>
      </c>
      <c r="J50" s="7" t="s">
        <v>63</v>
      </c>
      <c r="K50" s="7">
        <v>3</v>
      </c>
      <c r="L50" s="75">
        <v>58786</v>
      </c>
      <c r="M50" s="75"/>
      <c r="N50" s="75"/>
      <c r="O50" s="75"/>
      <c r="P50" s="75" t="str">
        <f>IF(I50=3,1,"")</f>
        <v/>
      </c>
      <c r="Q50" s="75" t="str">
        <f>IF(I50=2,1,"")</f>
        <v/>
      </c>
      <c r="R50" s="75" t="str">
        <f>IF(I50=1,1,"")</f>
        <v/>
      </c>
      <c r="S50" s="75"/>
      <c r="T50" s="75"/>
    </row>
    <row r="51" spans="1:20" x14ac:dyDescent="0.15">
      <c r="A51" s="91"/>
      <c r="B51" s="92" t="s">
        <v>160</v>
      </c>
      <c r="C51" s="270" t="str">
        <f>IF((MIN(I54:I56)=0),"標準項目の「あり」「なし」を選択してください","")</f>
        <v>標準項目の「あり」「なし」を選択してください</v>
      </c>
      <c r="D51" s="270"/>
      <c r="E51" s="270"/>
      <c r="F51" s="271"/>
      <c r="H51" s="75"/>
      <c r="I51" s="54"/>
      <c r="J51" s="7" t="s">
        <v>72</v>
      </c>
      <c r="K51" s="7">
        <v>2</v>
      </c>
      <c r="L51" s="75">
        <v>17064</v>
      </c>
      <c r="M51" s="75"/>
      <c r="N51" s="75"/>
      <c r="O51" s="75"/>
      <c r="P51" s="75"/>
      <c r="Q51" s="75"/>
      <c r="R51" s="75"/>
      <c r="S51" s="75"/>
      <c r="T51" s="75"/>
    </row>
    <row r="52" spans="1:20" s="96" customFormat="1" ht="37.5" customHeight="1" x14ac:dyDescent="0.15">
      <c r="A52" s="93" t="s">
        <v>65</v>
      </c>
      <c r="B52" s="272" t="s">
        <v>173</v>
      </c>
      <c r="C52" s="273"/>
      <c r="D52" s="274" t="str">
        <f xml:space="preserve"> "評点（" &amp; REPT("○",COUNT(P54:P56)) &amp; REPT("●",COUNT(Q54:Q56)) &amp; "）"</f>
        <v>評点（）</v>
      </c>
      <c r="E52" s="274"/>
      <c r="F52" s="113" t="str">
        <f>IF(COUNT(R54:R56)&gt;0,"・非該当" &amp; COUNT(R54:R56),"")</f>
        <v/>
      </c>
      <c r="G52" s="80"/>
      <c r="H52" s="94"/>
      <c r="I52" s="95" t="str">
        <f>IF(MIN(I54:I56)=0,"",IF(COUNT(P54:Q56)=0,"-",IF(COUNT(P54:Q56)=COUNT(P54:P56),"A",IF(COUNT(P54:P56)=0,"C","B"))))</f>
        <v/>
      </c>
      <c r="J52" s="7" t="s">
        <v>59</v>
      </c>
      <c r="K52" s="95"/>
      <c r="L52" s="94"/>
      <c r="M52" s="94"/>
      <c r="N52" s="94"/>
      <c r="O52" s="94"/>
      <c r="P52" s="94"/>
      <c r="Q52" s="94"/>
      <c r="R52" s="94"/>
      <c r="S52" s="75"/>
      <c r="T52" s="94"/>
    </row>
    <row r="53" spans="1:20" x14ac:dyDescent="0.15">
      <c r="A53" s="91"/>
      <c r="B53" s="107" t="s">
        <v>60</v>
      </c>
      <c r="C53" s="257" t="s">
        <v>61</v>
      </c>
      <c r="D53" s="258"/>
      <c r="E53" s="258"/>
      <c r="F53" s="259"/>
      <c r="H53" s="75"/>
      <c r="I53" s="54"/>
      <c r="J53" s="7" t="s">
        <v>62</v>
      </c>
      <c r="K53" s="7"/>
      <c r="L53" s="75"/>
      <c r="M53" s="75"/>
      <c r="N53" s="75"/>
      <c r="O53" s="75"/>
      <c r="P53" s="75"/>
      <c r="Q53" s="75"/>
      <c r="R53" s="75"/>
      <c r="S53" s="75"/>
      <c r="T53" s="75"/>
    </row>
    <row r="54" spans="1:20" ht="37.5" customHeight="1" x14ac:dyDescent="0.15">
      <c r="A54" s="91"/>
      <c r="B54" s="97"/>
      <c r="C54" s="260" t="s">
        <v>174</v>
      </c>
      <c r="D54" s="261"/>
      <c r="E54" s="262"/>
      <c r="F54" s="98"/>
      <c r="G54" s="80"/>
      <c r="H54" s="75"/>
      <c r="I54" s="54">
        <v>0</v>
      </c>
      <c r="J54" s="7" t="s">
        <v>63</v>
      </c>
      <c r="K54" s="7">
        <v>1</v>
      </c>
      <c r="L54" s="75">
        <v>58787</v>
      </c>
      <c r="M54" s="75"/>
      <c r="N54" s="75"/>
      <c r="O54" s="75"/>
      <c r="P54" s="75" t="str">
        <f>IF(I54=3,1,"")</f>
        <v/>
      </c>
      <c r="Q54" s="75" t="str">
        <f>IF(I54=2,1,"")</f>
        <v/>
      </c>
      <c r="R54" s="75" t="str">
        <f>IF(I54=1,1,"")</f>
        <v/>
      </c>
      <c r="S54" s="75"/>
      <c r="T54" s="75"/>
    </row>
    <row r="55" spans="1:20" ht="37.5" customHeight="1" x14ac:dyDescent="0.15">
      <c r="A55" s="91"/>
      <c r="B55" s="97"/>
      <c r="C55" s="260" t="s">
        <v>175</v>
      </c>
      <c r="D55" s="261"/>
      <c r="E55" s="262"/>
      <c r="F55" s="98"/>
      <c r="G55" s="80"/>
      <c r="H55" s="75"/>
      <c r="I55" s="54">
        <v>0</v>
      </c>
      <c r="J55" s="7" t="s">
        <v>63</v>
      </c>
      <c r="K55" s="7">
        <v>2</v>
      </c>
      <c r="L55" s="75">
        <v>58788</v>
      </c>
      <c r="M55" s="75"/>
      <c r="N55" s="75"/>
      <c r="O55" s="75"/>
      <c r="P55" s="75" t="str">
        <f>IF(I55=3,1,"")</f>
        <v/>
      </c>
      <c r="Q55" s="75" t="str">
        <f>IF(I55=2,1,"")</f>
        <v/>
      </c>
      <c r="R55" s="75" t="str">
        <f>IF(I55=1,1,"")</f>
        <v/>
      </c>
      <c r="S55" s="75"/>
      <c r="T55" s="75"/>
    </row>
    <row r="56" spans="1:20" ht="37.5" customHeight="1" thickBot="1" x14ac:dyDescent="0.2">
      <c r="A56" s="91"/>
      <c r="B56" s="97"/>
      <c r="C56" s="260" t="s">
        <v>176</v>
      </c>
      <c r="D56" s="261"/>
      <c r="E56" s="262"/>
      <c r="F56" s="98"/>
      <c r="G56" s="80"/>
      <c r="H56" s="75"/>
      <c r="I56" s="54">
        <v>0</v>
      </c>
      <c r="J56" s="7" t="s">
        <v>63</v>
      </c>
      <c r="K56" s="7">
        <v>3</v>
      </c>
      <c r="L56" s="75">
        <v>58789</v>
      </c>
      <c r="M56" s="75"/>
      <c r="N56" s="75"/>
      <c r="O56" s="75"/>
      <c r="P56" s="75" t="str">
        <f>IF(I56=3,1,"")</f>
        <v/>
      </c>
      <c r="Q56" s="75" t="str">
        <f>IF(I56=2,1,"")</f>
        <v/>
      </c>
      <c r="R56" s="75" t="str">
        <f>IF(I56=1,1,"")</f>
        <v/>
      </c>
      <c r="S56" s="75"/>
      <c r="T56" s="75"/>
    </row>
    <row r="57" spans="1:20" x14ac:dyDescent="0.15">
      <c r="A57" s="91"/>
      <c r="B57" s="92" t="s">
        <v>177</v>
      </c>
      <c r="C57" s="270" t="str">
        <f>IF((MIN(I60:I61)=0),"標準項目の「あり」「なし」を選択してください","")</f>
        <v>標準項目の「あり」「なし」を選択してください</v>
      </c>
      <c r="D57" s="270"/>
      <c r="E57" s="270"/>
      <c r="F57" s="271"/>
      <c r="H57" s="75"/>
      <c r="I57" s="54"/>
      <c r="J57" s="7" t="s">
        <v>72</v>
      </c>
      <c r="K57" s="7">
        <v>3</v>
      </c>
      <c r="L57" s="75">
        <v>17065</v>
      </c>
      <c r="M57" s="75"/>
      <c r="N57" s="75"/>
      <c r="O57" s="75"/>
      <c r="P57" s="75"/>
      <c r="Q57" s="75"/>
      <c r="R57" s="75"/>
      <c r="S57" s="75"/>
      <c r="T57" s="75"/>
    </row>
    <row r="58" spans="1:20" s="96" customFormat="1" ht="37.5" customHeight="1" x14ac:dyDescent="0.15">
      <c r="A58" s="93" t="s">
        <v>65</v>
      </c>
      <c r="B58" s="272" t="s">
        <v>178</v>
      </c>
      <c r="C58" s="273"/>
      <c r="D58" s="274" t="str">
        <f xml:space="preserve"> "評点（" &amp; REPT("○",COUNT(P60:P61)) &amp; REPT("●",COUNT(Q60:Q61)) &amp; "）"</f>
        <v>評点（）</v>
      </c>
      <c r="E58" s="274"/>
      <c r="F58" s="113" t="str">
        <f>IF(COUNT(R60:R61)&gt;0,"・非該当" &amp; COUNT(R60:R61),"")</f>
        <v/>
      </c>
      <c r="G58" s="80"/>
      <c r="H58" s="94"/>
      <c r="I58" s="95" t="str">
        <f>IF(MIN(I60:I61)=0,"",IF(COUNT(P60:Q61)=0,"-",IF(COUNT(P60:Q61)=COUNT(P60:P61),"A",IF(COUNT(P60:P61)=0,"C","B"))))</f>
        <v/>
      </c>
      <c r="J58" s="7" t="s">
        <v>59</v>
      </c>
      <c r="K58" s="95"/>
      <c r="L58" s="94"/>
      <c r="M58" s="94"/>
      <c r="N58" s="94"/>
      <c r="O58" s="94"/>
      <c r="P58" s="94"/>
      <c r="Q58" s="94"/>
      <c r="R58" s="94"/>
      <c r="S58" s="75"/>
      <c r="T58" s="94"/>
    </row>
    <row r="59" spans="1:20" x14ac:dyDescent="0.15">
      <c r="A59" s="91"/>
      <c r="B59" s="107" t="s">
        <v>60</v>
      </c>
      <c r="C59" s="257" t="s">
        <v>61</v>
      </c>
      <c r="D59" s="258"/>
      <c r="E59" s="258"/>
      <c r="F59" s="259"/>
      <c r="H59" s="75"/>
      <c r="I59" s="54"/>
      <c r="J59" s="7" t="s">
        <v>62</v>
      </c>
      <c r="K59" s="7"/>
      <c r="L59" s="75"/>
      <c r="M59" s="75"/>
      <c r="N59" s="75"/>
      <c r="O59" s="75"/>
      <c r="P59" s="75"/>
      <c r="Q59" s="75"/>
      <c r="R59" s="75"/>
      <c r="S59" s="75"/>
      <c r="T59" s="75"/>
    </row>
    <row r="60" spans="1:20" ht="37.5" customHeight="1" x14ac:dyDescent="0.15">
      <c r="A60" s="91"/>
      <c r="B60" s="97"/>
      <c r="C60" s="260" t="s">
        <v>179</v>
      </c>
      <c r="D60" s="261"/>
      <c r="E60" s="262"/>
      <c r="F60" s="98"/>
      <c r="G60" s="80"/>
      <c r="H60" s="75"/>
      <c r="I60" s="54">
        <v>0</v>
      </c>
      <c r="J60" s="7" t="s">
        <v>63</v>
      </c>
      <c r="K60" s="7">
        <v>1</v>
      </c>
      <c r="L60" s="75">
        <v>58790</v>
      </c>
      <c r="M60" s="75"/>
      <c r="N60" s="75"/>
      <c r="O60" s="75"/>
      <c r="P60" s="75" t="str">
        <f>IF(I60=3,1,"")</f>
        <v/>
      </c>
      <c r="Q60" s="75" t="str">
        <f>IF(I60=2,1,"")</f>
        <v/>
      </c>
      <c r="R60" s="75" t="str">
        <f>IF(I60=1,1,"")</f>
        <v/>
      </c>
      <c r="S60" s="75"/>
      <c r="T60" s="75"/>
    </row>
    <row r="61" spans="1:20" ht="37.5" customHeight="1" thickBot="1" x14ac:dyDescent="0.2">
      <c r="A61" s="91"/>
      <c r="B61" s="97"/>
      <c r="C61" s="260" t="s">
        <v>180</v>
      </c>
      <c r="D61" s="261"/>
      <c r="E61" s="262"/>
      <c r="F61" s="98"/>
      <c r="G61" s="80"/>
      <c r="H61" s="75"/>
      <c r="I61" s="54">
        <v>0</v>
      </c>
      <c r="J61" s="7" t="s">
        <v>63</v>
      </c>
      <c r="K61" s="7">
        <v>2</v>
      </c>
      <c r="L61" s="75">
        <v>58791</v>
      </c>
      <c r="M61" s="75"/>
      <c r="N61" s="75"/>
      <c r="O61" s="75"/>
      <c r="P61" s="75" t="str">
        <f>IF(I61=3,1,"")</f>
        <v/>
      </c>
      <c r="Q61" s="75" t="str">
        <f>IF(I61=2,1,"")</f>
        <v/>
      </c>
      <c r="R61" s="75" t="str">
        <f>IF(I61=1,1,"")</f>
        <v/>
      </c>
      <c r="S61" s="75"/>
      <c r="T61" s="75"/>
    </row>
    <row r="62" spans="1:20" x14ac:dyDescent="0.15">
      <c r="A62" s="91"/>
      <c r="B62" s="92" t="s">
        <v>181</v>
      </c>
      <c r="C62" s="270" t="str">
        <f>IF((MIN(I65:I66)=0),"標準項目の「あり」「なし」を選択してください","")</f>
        <v>標準項目の「あり」「なし」を選択してください</v>
      </c>
      <c r="D62" s="270"/>
      <c r="E62" s="270"/>
      <c r="F62" s="271"/>
      <c r="H62" s="75"/>
      <c r="I62" s="54"/>
      <c r="J62" s="7" t="s">
        <v>72</v>
      </c>
      <c r="K62" s="7">
        <v>4</v>
      </c>
      <c r="L62" s="75">
        <v>17066</v>
      </c>
      <c r="M62" s="75"/>
      <c r="N62" s="75"/>
      <c r="O62" s="75"/>
      <c r="P62" s="75"/>
      <c r="Q62" s="75"/>
      <c r="R62" s="75"/>
      <c r="S62" s="75"/>
      <c r="T62" s="75"/>
    </row>
    <row r="63" spans="1:20" s="96" customFormat="1" ht="37.5" customHeight="1" x14ac:dyDescent="0.15">
      <c r="A63" s="93" t="s">
        <v>65</v>
      </c>
      <c r="B63" s="272" t="s">
        <v>182</v>
      </c>
      <c r="C63" s="273"/>
      <c r="D63" s="274" t="str">
        <f xml:space="preserve"> "評点（" &amp; REPT("○",COUNT(P65:P66)) &amp; REPT("●",COUNT(Q65:Q66)) &amp; "）"</f>
        <v>評点（）</v>
      </c>
      <c r="E63" s="274"/>
      <c r="F63" s="113" t="str">
        <f>IF(COUNT(R65:R66)&gt;0,"・非該当" &amp; COUNT(R65:R66),"")</f>
        <v/>
      </c>
      <c r="G63" s="80"/>
      <c r="H63" s="94"/>
      <c r="I63" s="95" t="str">
        <f>IF(MIN(I65:I66)=0,"",IF(COUNT(P65:Q66)=0,"-",IF(COUNT(P65:Q66)=COUNT(P65:P66),"A",IF(COUNT(P65:P66)=0,"C","B"))))</f>
        <v/>
      </c>
      <c r="J63" s="7" t="s">
        <v>59</v>
      </c>
      <c r="K63" s="95"/>
      <c r="L63" s="94"/>
      <c r="M63" s="94"/>
      <c r="N63" s="94"/>
      <c r="O63" s="94"/>
      <c r="P63" s="94"/>
      <c r="Q63" s="94"/>
      <c r="R63" s="94"/>
      <c r="S63" s="75"/>
      <c r="T63" s="94"/>
    </row>
    <row r="64" spans="1:20" x14ac:dyDescent="0.15">
      <c r="A64" s="91"/>
      <c r="B64" s="107" t="s">
        <v>60</v>
      </c>
      <c r="C64" s="257" t="s">
        <v>61</v>
      </c>
      <c r="D64" s="258"/>
      <c r="E64" s="258"/>
      <c r="F64" s="259"/>
      <c r="H64" s="75"/>
      <c r="I64" s="54"/>
      <c r="J64" s="7" t="s">
        <v>62</v>
      </c>
      <c r="K64" s="7"/>
      <c r="L64" s="75"/>
      <c r="M64" s="75"/>
      <c r="N64" s="75"/>
      <c r="O64" s="75"/>
      <c r="P64" s="75"/>
      <c r="Q64" s="75"/>
      <c r="R64" s="75"/>
      <c r="S64" s="75"/>
      <c r="T64" s="75"/>
    </row>
    <row r="65" spans="1:20" ht="37.5" customHeight="1" x14ac:dyDescent="0.15">
      <c r="A65" s="91"/>
      <c r="B65" s="97"/>
      <c r="C65" s="260" t="s">
        <v>183</v>
      </c>
      <c r="D65" s="261"/>
      <c r="E65" s="262"/>
      <c r="F65" s="98"/>
      <c r="G65" s="80"/>
      <c r="H65" s="75"/>
      <c r="I65" s="54">
        <v>0</v>
      </c>
      <c r="J65" s="7" t="s">
        <v>63</v>
      </c>
      <c r="K65" s="7">
        <v>1</v>
      </c>
      <c r="L65" s="75">
        <v>58792</v>
      </c>
      <c r="M65" s="75"/>
      <c r="N65" s="75"/>
      <c r="O65" s="75"/>
      <c r="P65" s="75" t="str">
        <f>IF(I65=3,1,"")</f>
        <v/>
      </c>
      <c r="Q65" s="75" t="str">
        <f>IF(I65=2,1,"")</f>
        <v/>
      </c>
      <c r="R65" s="75" t="str">
        <f>IF(I65=1,1,"")</f>
        <v/>
      </c>
      <c r="S65" s="75"/>
      <c r="T65" s="75"/>
    </row>
    <row r="66" spans="1:20" ht="37.5" customHeight="1" thickBot="1" x14ac:dyDescent="0.2">
      <c r="A66" s="91"/>
      <c r="B66" s="97"/>
      <c r="C66" s="260" t="s">
        <v>184</v>
      </c>
      <c r="D66" s="261"/>
      <c r="E66" s="262"/>
      <c r="F66" s="98"/>
      <c r="G66" s="80"/>
      <c r="H66" s="75"/>
      <c r="I66" s="54">
        <v>0</v>
      </c>
      <c r="J66" s="7" t="s">
        <v>63</v>
      </c>
      <c r="K66" s="7">
        <v>2</v>
      </c>
      <c r="L66" s="75">
        <v>58793</v>
      </c>
      <c r="M66" s="75"/>
      <c r="N66" s="75"/>
      <c r="O66" s="75"/>
      <c r="P66" s="75" t="str">
        <f>IF(I66=3,1,"")</f>
        <v/>
      </c>
      <c r="Q66" s="75" t="str">
        <f>IF(I66=2,1,"")</f>
        <v/>
      </c>
      <c r="R66" s="75" t="str">
        <f>IF(I66=1,1,"")</f>
        <v/>
      </c>
      <c r="S66" s="75"/>
      <c r="T66" s="75"/>
    </row>
    <row r="67" spans="1:20" ht="20.25" customHeight="1" x14ac:dyDescent="0.15">
      <c r="A67" s="99"/>
      <c r="B67" s="263" t="s">
        <v>185</v>
      </c>
      <c r="C67" s="264"/>
      <c r="D67" s="265" t="str">
        <f>IF(AND(LEN(SBcase1_3)&lt;&gt;0,COUNT(R48:R66)=10),SBcheckB_3,(IF(LEN(SBcheckA_3)&lt;&gt;0,SBcheckA_3, SBcheckB_3)))</f>
        <v>サブカテゴリー3の講評を入力してください</v>
      </c>
      <c r="E67" s="265"/>
      <c r="F67" s="266"/>
      <c r="H67" s="75"/>
      <c r="I67" s="54"/>
      <c r="J67" s="7" t="s">
        <v>64</v>
      </c>
      <c r="K67" s="7"/>
      <c r="L67" s="75"/>
      <c r="M67" s="75"/>
      <c r="N67" s="75"/>
      <c r="O67" s="75"/>
      <c r="P67" s="75"/>
      <c r="Q67" s="75"/>
      <c r="R67" s="75"/>
      <c r="S67" s="75"/>
      <c r="T67" s="75"/>
    </row>
    <row r="68" spans="1:20" s="103" customFormat="1" ht="21" customHeight="1" x14ac:dyDescent="0.15">
      <c r="A68" s="105"/>
      <c r="B68" s="267"/>
      <c r="C68" s="268"/>
      <c r="D68" s="268"/>
      <c r="E68" s="268"/>
      <c r="F68" s="269"/>
      <c r="G68" s="2" t="str">
        <f>IF(LEN(B68)=0,"",IF(40-LEN(B68)&gt;0,"残り" &amp; 40-LEN(B68) &amp; "文字",IF(40-LEN(B68)=0,"","文字数がオーバーしています")))</f>
        <v/>
      </c>
      <c r="H68" s="100"/>
      <c r="I68" s="101"/>
      <c r="J68" s="7" t="s">
        <v>81</v>
      </c>
      <c r="K68" s="100"/>
      <c r="L68" s="100"/>
      <c r="M68" s="102"/>
      <c r="N68" s="102"/>
      <c r="O68" s="102"/>
      <c r="P68" s="102"/>
      <c r="Q68" s="102"/>
      <c r="R68" s="102"/>
      <c r="S68" s="75"/>
      <c r="T68" s="102"/>
    </row>
    <row r="69" spans="1:20" s="103" customFormat="1" ht="65.099999999999994" customHeight="1" x14ac:dyDescent="0.15">
      <c r="A69" s="106"/>
      <c r="B69" s="247"/>
      <c r="C69" s="248"/>
      <c r="D69" s="248"/>
      <c r="E69" s="248"/>
      <c r="F69" s="249"/>
      <c r="G69" s="2" t="str">
        <f>IF(LEN(B69)=0,"",IF(256-LEN(B69)&gt;0,"残り" &amp; 256-LEN(B69) &amp; "文字",IF(256-LEN(B69)=0,"","文字数がオーバーしています")))</f>
        <v/>
      </c>
      <c r="H69" s="100"/>
      <c r="I69" s="101"/>
      <c r="J69" s="7" t="s">
        <v>84</v>
      </c>
      <c r="K69" s="100"/>
      <c r="L69" s="100"/>
      <c r="M69" s="102"/>
      <c r="N69" s="102"/>
      <c r="O69" s="102"/>
      <c r="P69" s="102"/>
      <c r="Q69" s="102"/>
      <c r="R69" s="102"/>
      <c r="S69" s="75"/>
      <c r="T69" s="102"/>
    </row>
    <row r="70" spans="1:20" s="103" customFormat="1" ht="21" customHeight="1" x14ac:dyDescent="0.15">
      <c r="A70" s="106"/>
      <c r="B70" s="250"/>
      <c r="C70" s="251"/>
      <c r="D70" s="251"/>
      <c r="E70" s="251"/>
      <c r="F70" s="252"/>
      <c r="G70" s="2" t="str">
        <f>IF(LEN(B70)=0,"",IF(40-LEN(B70)&gt;0,"残り" &amp; 40-LEN(B70) &amp; "文字",IF(40-LEN(B70)=0,"","文字数がオーバーしています")))</f>
        <v/>
      </c>
      <c r="H70" s="100"/>
      <c r="I70" s="101"/>
      <c r="J70" s="7" t="s">
        <v>82</v>
      </c>
      <c r="K70" s="100"/>
      <c r="L70" s="100"/>
      <c r="M70" s="102"/>
      <c r="N70" s="102"/>
      <c r="O70" s="102"/>
      <c r="P70" s="102"/>
      <c r="Q70" s="102"/>
      <c r="R70" s="102"/>
      <c r="S70" s="75"/>
      <c r="T70" s="102"/>
    </row>
    <row r="71" spans="1:20" s="103" customFormat="1" ht="65.099999999999994" customHeight="1" x14ac:dyDescent="0.15">
      <c r="A71" s="106"/>
      <c r="B71" s="253"/>
      <c r="C71" s="253"/>
      <c r="D71" s="253"/>
      <c r="E71" s="253"/>
      <c r="F71" s="254"/>
      <c r="G71" s="2" t="str">
        <f>IF(LEN(B71)=0,"",IF(256-LEN(B71)&gt;0,"残り" &amp; 256-LEN(B71) &amp; "文字",IF(256-LEN(B71)=0,"","文字数がオーバーしています")))</f>
        <v/>
      </c>
      <c r="H71" s="100"/>
      <c r="I71" s="101"/>
      <c r="J71" s="7" t="s">
        <v>85</v>
      </c>
      <c r="K71" s="100"/>
      <c r="L71" s="100"/>
      <c r="M71" s="102"/>
      <c r="N71" s="102"/>
      <c r="O71" s="102"/>
      <c r="P71" s="102"/>
      <c r="Q71" s="102"/>
      <c r="R71" s="102"/>
      <c r="S71" s="75"/>
      <c r="T71" s="102"/>
    </row>
    <row r="72" spans="1:20" s="103" customFormat="1" ht="21" customHeight="1" x14ac:dyDescent="0.15">
      <c r="A72" s="106"/>
      <c r="B72" s="250"/>
      <c r="C72" s="251"/>
      <c r="D72" s="251"/>
      <c r="E72" s="251"/>
      <c r="F72" s="252"/>
      <c r="G72" s="2" t="str">
        <f>IF(LEN(B72)=0,"",IF(40-LEN(B72)&gt;0,"残り" &amp; 40-LEN(B72) &amp; "文字",IF(40-LEN(B72)=0,"","文字数がオーバーしています")))</f>
        <v/>
      </c>
      <c r="H72" s="100"/>
      <c r="I72" s="101"/>
      <c r="J72" s="7" t="s">
        <v>83</v>
      </c>
      <c r="K72" s="100"/>
      <c r="L72" s="100"/>
      <c r="M72" s="102"/>
      <c r="N72" s="102"/>
      <c r="O72" s="102"/>
      <c r="P72" s="102"/>
      <c r="Q72" s="102"/>
      <c r="R72" s="102"/>
      <c r="S72" s="75"/>
      <c r="T72" s="102"/>
    </row>
    <row r="73" spans="1:20" s="103" customFormat="1" ht="65.099999999999994" customHeight="1" thickBot="1" x14ac:dyDescent="0.2">
      <c r="A73" s="104"/>
      <c r="B73" s="255"/>
      <c r="C73" s="255"/>
      <c r="D73" s="255"/>
      <c r="E73" s="255"/>
      <c r="F73" s="256"/>
      <c r="G73" s="2" t="str">
        <f>IF(LEN(B73)=0,"",IF(256-LEN(B73)&gt;0,"残り" &amp; 256-LEN(B73) &amp; "文字",IF(256-LEN(B73)=0,"","文字数がオーバーしています")))</f>
        <v/>
      </c>
      <c r="H73" s="100"/>
      <c r="I73" s="101"/>
      <c r="J73" s="7" t="s">
        <v>86</v>
      </c>
      <c r="K73" s="100"/>
      <c r="L73" s="100"/>
      <c r="M73" s="102"/>
      <c r="N73" s="102"/>
      <c r="O73" s="102"/>
      <c r="P73" s="102"/>
      <c r="Q73" s="102"/>
      <c r="R73" s="102"/>
      <c r="S73" s="75"/>
      <c r="T73" s="102"/>
    </row>
    <row r="74" spans="1:20" ht="18" customHeight="1" thickTop="1" x14ac:dyDescent="0.15">
      <c r="A74" s="281">
        <v>5</v>
      </c>
      <c r="B74" s="283" t="s">
        <v>187</v>
      </c>
      <c r="C74" s="284"/>
      <c r="D74" s="284"/>
      <c r="E74" s="284"/>
      <c r="F74" s="285"/>
      <c r="H74" s="75"/>
      <c r="I74" s="54"/>
      <c r="J74" s="7" t="s">
        <v>64</v>
      </c>
      <c r="K74" s="7"/>
      <c r="L74" s="75"/>
      <c r="M74" s="75"/>
      <c r="N74" s="75"/>
      <c r="O74" s="75"/>
      <c r="P74" s="75"/>
      <c r="Q74" s="75"/>
      <c r="R74" s="75"/>
      <c r="S74" s="75"/>
      <c r="T74" s="75" t="s">
        <v>68</v>
      </c>
    </row>
    <row r="75" spans="1:20" s="85" customFormat="1" ht="30" customHeight="1" thickBot="1" x14ac:dyDescent="0.2">
      <c r="A75" s="282"/>
      <c r="B75" s="260" t="s">
        <v>186</v>
      </c>
      <c r="C75" s="261"/>
      <c r="D75" s="286" t="s">
        <v>92</v>
      </c>
      <c r="E75" s="286"/>
      <c r="F75" s="124" t="str">
        <f>IF(COUNT(P79:Q86) &gt; 0,COUNT(P79:P86) &amp; "／" &amp; COUNT(P79:Q86),"")</f>
        <v/>
      </c>
      <c r="G75" s="80"/>
      <c r="H75" s="81"/>
      <c r="I75" s="82"/>
      <c r="J75" s="83" t="s">
        <v>69</v>
      </c>
      <c r="K75" s="81">
        <v>5</v>
      </c>
      <c r="L75" s="81">
        <v>544</v>
      </c>
      <c r="M75" s="84"/>
      <c r="N75" s="84"/>
      <c r="O75" s="84"/>
      <c r="P75" s="84"/>
      <c r="Q75" s="84"/>
      <c r="R75" s="84"/>
      <c r="S75" s="75"/>
      <c r="T75" s="84"/>
    </row>
    <row r="76" spans="1:20" x14ac:dyDescent="0.15">
      <c r="A76" s="91"/>
      <c r="B76" s="92" t="s">
        <v>147</v>
      </c>
      <c r="C76" s="270" t="str">
        <f>IF((MIN(I79:I81)=0),"標準項目の「あり」「なし」を選択してください","")</f>
        <v>標準項目の「あり」「なし」を選択してください</v>
      </c>
      <c r="D76" s="270"/>
      <c r="E76" s="270"/>
      <c r="F76" s="271"/>
      <c r="H76" s="75"/>
      <c r="I76" s="54"/>
      <c r="J76" s="7" t="s">
        <v>72</v>
      </c>
      <c r="K76" s="7">
        <v>1</v>
      </c>
      <c r="L76" s="75">
        <v>17073</v>
      </c>
      <c r="M76" s="75"/>
      <c r="N76" s="75"/>
      <c r="O76" s="75"/>
      <c r="P76" s="75"/>
      <c r="Q76" s="75"/>
      <c r="R76" s="75"/>
      <c r="S76" s="75"/>
      <c r="T76" s="75"/>
    </row>
    <row r="77" spans="1:20" s="96" customFormat="1" ht="37.5" customHeight="1" x14ac:dyDescent="0.15">
      <c r="A77" s="93" t="s">
        <v>65</v>
      </c>
      <c r="B77" s="272" t="s">
        <v>188</v>
      </c>
      <c r="C77" s="273"/>
      <c r="D77" s="274" t="str">
        <f xml:space="preserve"> "評点（" &amp; REPT("○",COUNT(P79:P81)) &amp; REPT("●",COUNT(Q79:Q81)) &amp; "）"</f>
        <v>評点（）</v>
      </c>
      <c r="E77" s="274"/>
      <c r="F77" s="113" t="str">
        <f>IF(COUNT(R79:R81)&gt;0,"・非該当" &amp; COUNT(R79:R81),"")</f>
        <v/>
      </c>
      <c r="G77" s="80"/>
      <c r="H77" s="94"/>
      <c r="I77" s="95" t="str">
        <f>IF(MIN(I79:I81)=0,"",IF(COUNT(P79:Q81)=0,"-",IF(COUNT(P79:Q81)=COUNT(P79:P81),"A",IF(COUNT(P79:P81)=0,"C","B"))))</f>
        <v/>
      </c>
      <c r="J77" s="7" t="s">
        <v>59</v>
      </c>
      <c r="K77" s="95"/>
      <c r="L77" s="94"/>
      <c r="M77" s="94"/>
      <c r="N77" s="94"/>
      <c r="O77" s="94"/>
      <c r="P77" s="94"/>
      <c r="Q77" s="94"/>
      <c r="R77" s="94"/>
      <c r="S77" s="75"/>
      <c r="T77" s="94"/>
    </row>
    <row r="78" spans="1:20" x14ac:dyDescent="0.15">
      <c r="A78" s="91"/>
      <c r="B78" s="107" t="s">
        <v>60</v>
      </c>
      <c r="C78" s="257" t="s">
        <v>61</v>
      </c>
      <c r="D78" s="258"/>
      <c r="E78" s="258"/>
      <c r="F78" s="259"/>
      <c r="H78" s="75"/>
      <c r="I78" s="54"/>
      <c r="J78" s="7" t="s">
        <v>62</v>
      </c>
      <c r="K78" s="7"/>
      <c r="L78" s="75"/>
      <c r="M78" s="75"/>
      <c r="N78" s="75"/>
      <c r="O78" s="75"/>
      <c r="P78" s="75"/>
      <c r="Q78" s="75"/>
      <c r="R78" s="75"/>
      <c r="S78" s="75"/>
      <c r="T78" s="75"/>
    </row>
    <row r="79" spans="1:20" ht="37.5" customHeight="1" x14ac:dyDescent="0.15">
      <c r="A79" s="91"/>
      <c r="B79" s="97"/>
      <c r="C79" s="260" t="s">
        <v>189</v>
      </c>
      <c r="D79" s="261"/>
      <c r="E79" s="262"/>
      <c r="F79" s="98"/>
      <c r="G79" s="80"/>
      <c r="H79" s="75"/>
      <c r="I79" s="54">
        <v>0</v>
      </c>
      <c r="J79" s="7" t="s">
        <v>63</v>
      </c>
      <c r="K79" s="7">
        <v>1</v>
      </c>
      <c r="L79" s="75">
        <v>58817</v>
      </c>
      <c r="M79" s="75"/>
      <c r="N79" s="75"/>
      <c r="O79" s="75"/>
      <c r="P79" s="75" t="str">
        <f>IF(I79=3,1,"")</f>
        <v/>
      </c>
      <c r="Q79" s="75" t="str">
        <f>IF(I79=2,1,"")</f>
        <v/>
      </c>
      <c r="R79" s="75" t="str">
        <f>IF(I79=1,1,"")</f>
        <v/>
      </c>
      <c r="S79" s="75"/>
      <c r="T79" s="75"/>
    </row>
    <row r="80" spans="1:20" ht="37.5" customHeight="1" x14ac:dyDescent="0.15">
      <c r="A80" s="91"/>
      <c r="B80" s="97"/>
      <c r="C80" s="260" t="s">
        <v>190</v>
      </c>
      <c r="D80" s="261"/>
      <c r="E80" s="262"/>
      <c r="F80" s="98"/>
      <c r="G80" s="80"/>
      <c r="H80" s="75"/>
      <c r="I80" s="54">
        <v>0</v>
      </c>
      <c r="J80" s="7" t="s">
        <v>63</v>
      </c>
      <c r="K80" s="7">
        <v>2</v>
      </c>
      <c r="L80" s="75">
        <v>58818</v>
      </c>
      <c r="M80" s="75"/>
      <c r="N80" s="75"/>
      <c r="O80" s="75"/>
      <c r="P80" s="75" t="str">
        <f>IF(I80=3,1,"")</f>
        <v/>
      </c>
      <c r="Q80" s="75" t="str">
        <f>IF(I80=2,1,"")</f>
        <v/>
      </c>
      <c r="R80" s="75" t="str">
        <f>IF(I80=1,1,"")</f>
        <v/>
      </c>
      <c r="S80" s="75"/>
      <c r="T80" s="75"/>
    </row>
    <row r="81" spans="1:20" ht="37.5" customHeight="1" thickBot="1" x14ac:dyDescent="0.2">
      <c r="A81" s="91"/>
      <c r="B81" s="97"/>
      <c r="C81" s="260" t="s">
        <v>191</v>
      </c>
      <c r="D81" s="261"/>
      <c r="E81" s="262"/>
      <c r="F81" s="98"/>
      <c r="G81" s="80"/>
      <c r="H81" s="75"/>
      <c r="I81" s="54">
        <v>0</v>
      </c>
      <c r="J81" s="7" t="s">
        <v>63</v>
      </c>
      <c r="K81" s="7">
        <v>3</v>
      </c>
      <c r="L81" s="75">
        <v>58819</v>
      </c>
      <c r="M81" s="75"/>
      <c r="N81" s="75"/>
      <c r="O81" s="75"/>
      <c r="P81" s="75" t="str">
        <f>IF(I81=3,1,"")</f>
        <v/>
      </c>
      <c r="Q81" s="75" t="str">
        <f>IF(I81=2,1,"")</f>
        <v/>
      </c>
      <c r="R81" s="75" t="str">
        <f>IF(I81=1,1,"")</f>
        <v/>
      </c>
      <c r="S81" s="75"/>
      <c r="T81" s="75"/>
    </row>
    <row r="82" spans="1:20" x14ac:dyDescent="0.15">
      <c r="A82" s="91"/>
      <c r="B82" s="92" t="s">
        <v>160</v>
      </c>
      <c r="C82" s="270" t="str">
        <f>IF((MIN(I85:I86)=0),"標準項目の「あり」「なし」を選択してください","")</f>
        <v>標準項目の「あり」「なし」を選択してください</v>
      </c>
      <c r="D82" s="270"/>
      <c r="E82" s="270"/>
      <c r="F82" s="271"/>
      <c r="H82" s="75"/>
      <c r="I82" s="54"/>
      <c r="J82" s="7" t="s">
        <v>72</v>
      </c>
      <c r="K82" s="7">
        <v>2</v>
      </c>
      <c r="L82" s="75">
        <v>17074</v>
      </c>
      <c r="M82" s="75"/>
      <c r="N82" s="75"/>
      <c r="O82" s="75"/>
      <c r="P82" s="75"/>
      <c r="Q82" s="75"/>
      <c r="R82" s="75"/>
      <c r="S82" s="75"/>
      <c r="T82" s="75"/>
    </row>
    <row r="83" spans="1:20" s="96" customFormat="1" ht="37.5" customHeight="1" x14ac:dyDescent="0.15">
      <c r="A83" s="93" t="s">
        <v>65</v>
      </c>
      <c r="B83" s="272" t="s">
        <v>192</v>
      </c>
      <c r="C83" s="273"/>
      <c r="D83" s="274" t="str">
        <f xml:space="preserve"> "評点（" &amp; REPT("○",COUNT(P85:P86)) &amp; REPT("●",COUNT(Q85:Q86)) &amp; "）"</f>
        <v>評点（）</v>
      </c>
      <c r="E83" s="274"/>
      <c r="F83" s="113" t="str">
        <f>IF(COUNT(R85:R86)&gt;0,"・非該当" &amp; COUNT(R85:R86),"")</f>
        <v/>
      </c>
      <c r="G83" s="80"/>
      <c r="H83" s="94"/>
      <c r="I83" s="95" t="str">
        <f>IF(MIN(I85:I86)=0,"",IF(COUNT(P85:Q86)=0,"-",IF(COUNT(P85:Q86)=COUNT(P85:P86),"A",IF(COUNT(P85:P86)=0,"C","B"))))</f>
        <v/>
      </c>
      <c r="J83" s="7" t="s">
        <v>59</v>
      </c>
      <c r="K83" s="95"/>
      <c r="L83" s="94"/>
      <c r="M83" s="94"/>
      <c r="N83" s="94"/>
      <c r="O83" s="94"/>
      <c r="P83" s="94"/>
      <c r="Q83" s="94"/>
      <c r="R83" s="94"/>
      <c r="S83" s="75"/>
      <c r="T83" s="94"/>
    </row>
    <row r="84" spans="1:20" x14ac:dyDescent="0.15">
      <c r="A84" s="91"/>
      <c r="B84" s="107" t="s">
        <v>60</v>
      </c>
      <c r="C84" s="257" t="s">
        <v>61</v>
      </c>
      <c r="D84" s="258"/>
      <c r="E84" s="258"/>
      <c r="F84" s="259"/>
      <c r="H84" s="75"/>
      <c r="I84" s="54"/>
      <c r="J84" s="7" t="s">
        <v>62</v>
      </c>
      <c r="K84" s="7"/>
      <c r="L84" s="75"/>
      <c r="M84" s="75"/>
      <c r="N84" s="75"/>
      <c r="O84" s="75"/>
      <c r="P84" s="75"/>
      <c r="Q84" s="75"/>
      <c r="R84" s="75"/>
      <c r="S84" s="75"/>
      <c r="T84" s="75"/>
    </row>
    <row r="85" spans="1:20" ht="37.5" customHeight="1" x14ac:dyDescent="0.15">
      <c r="A85" s="91"/>
      <c r="B85" s="97"/>
      <c r="C85" s="260" t="s">
        <v>193</v>
      </c>
      <c r="D85" s="261"/>
      <c r="E85" s="262"/>
      <c r="F85" s="98"/>
      <c r="G85" s="80"/>
      <c r="H85" s="75"/>
      <c r="I85" s="54">
        <v>0</v>
      </c>
      <c r="J85" s="7" t="s">
        <v>63</v>
      </c>
      <c r="K85" s="7">
        <v>1</v>
      </c>
      <c r="L85" s="75">
        <v>58820</v>
      </c>
      <c r="M85" s="75"/>
      <c r="N85" s="75"/>
      <c r="O85" s="75"/>
      <c r="P85" s="75" t="str">
        <f>IF(I85=3,1,"")</f>
        <v/>
      </c>
      <c r="Q85" s="75" t="str">
        <f>IF(I85=2,1,"")</f>
        <v/>
      </c>
      <c r="R85" s="75" t="str">
        <f>IF(I85=1,1,"")</f>
        <v/>
      </c>
      <c r="S85" s="75"/>
      <c r="T85" s="75"/>
    </row>
    <row r="86" spans="1:20" ht="37.5" customHeight="1" thickBot="1" x14ac:dyDescent="0.2">
      <c r="A86" s="91"/>
      <c r="B86" s="97"/>
      <c r="C86" s="260" t="s">
        <v>194</v>
      </c>
      <c r="D86" s="261"/>
      <c r="E86" s="262"/>
      <c r="F86" s="98"/>
      <c r="G86" s="80"/>
      <c r="H86" s="75"/>
      <c r="I86" s="54">
        <v>0</v>
      </c>
      <c r="J86" s="7" t="s">
        <v>63</v>
      </c>
      <c r="K86" s="7">
        <v>2</v>
      </c>
      <c r="L86" s="75">
        <v>58821</v>
      </c>
      <c r="M86" s="75"/>
      <c r="N86" s="75"/>
      <c r="O86" s="75"/>
      <c r="P86" s="75" t="str">
        <f>IF(I86=3,1,"")</f>
        <v/>
      </c>
      <c r="Q86" s="75" t="str">
        <f>IF(I86=2,1,"")</f>
        <v/>
      </c>
      <c r="R86" s="75" t="str">
        <f>IF(I86=1,1,"")</f>
        <v/>
      </c>
      <c r="S86" s="75"/>
      <c r="T86" s="75"/>
    </row>
    <row r="87" spans="1:20" ht="20.25" customHeight="1" x14ac:dyDescent="0.15">
      <c r="A87" s="99"/>
      <c r="B87" s="263" t="s">
        <v>195</v>
      </c>
      <c r="C87" s="264"/>
      <c r="D87" s="265" t="str">
        <f>IF(AND(LEN(SBcase1_5)&lt;&gt;0,COUNT(R79:R86)=5),SBcheckB_5,(IF(LEN(SBcheckA_5)&lt;&gt;0,SBcheckA_5, SBcheckB_5)))</f>
        <v>サブカテゴリー5の講評を入力してください</v>
      </c>
      <c r="E87" s="265"/>
      <c r="F87" s="266"/>
      <c r="H87" s="75"/>
      <c r="I87" s="54"/>
      <c r="J87" s="7" t="s">
        <v>64</v>
      </c>
      <c r="K87" s="7"/>
      <c r="L87" s="75"/>
      <c r="M87" s="75"/>
      <c r="N87" s="75"/>
      <c r="O87" s="75"/>
      <c r="P87" s="75"/>
      <c r="Q87" s="75"/>
      <c r="R87" s="75"/>
      <c r="S87" s="75"/>
      <c r="T87" s="75"/>
    </row>
    <row r="88" spans="1:20" s="103" customFormat="1" ht="21" customHeight="1" x14ac:dyDescent="0.15">
      <c r="A88" s="105"/>
      <c r="B88" s="267"/>
      <c r="C88" s="268"/>
      <c r="D88" s="268"/>
      <c r="E88" s="268"/>
      <c r="F88" s="269"/>
      <c r="G88" s="2" t="str">
        <f>IF(LEN(B88)=0,"",IF(40-LEN(B88)&gt;0,"残り" &amp; 40-LEN(B88) &amp; "文字",IF(40-LEN(B88)=0,"","文字数がオーバーしています")))</f>
        <v/>
      </c>
      <c r="H88" s="100"/>
      <c r="I88" s="101"/>
      <c r="J88" s="7" t="s">
        <v>81</v>
      </c>
      <c r="K88" s="100"/>
      <c r="L88" s="100"/>
      <c r="M88" s="102"/>
      <c r="N88" s="102"/>
      <c r="O88" s="102"/>
      <c r="P88" s="102"/>
      <c r="Q88" s="102"/>
      <c r="R88" s="102"/>
      <c r="S88" s="75"/>
      <c r="T88" s="102"/>
    </row>
    <row r="89" spans="1:20" s="103" customFormat="1" ht="65.099999999999994" customHeight="1" x14ac:dyDescent="0.15">
      <c r="A89" s="106"/>
      <c r="B89" s="247"/>
      <c r="C89" s="248"/>
      <c r="D89" s="248"/>
      <c r="E89" s="248"/>
      <c r="F89" s="249"/>
      <c r="G89" s="2" t="str">
        <f>IF(LEN(B89)=0,"",IF(256-LEN(B89)&gt;0,"残り" &amp; 256-LEN(B89) &amp; "文字",IF(256-LEN(B89)=0,"","文字数がオーバーしています")))</f>
        <v/>
      </c>
      <c r="H89" s="100"/>
      <c r="I89" s="101"/>
      <c r="J89" s="7" t="s">
        <v>84</v>
      </c>
      <c r="K89" s="100"/>
      <c r="L89" s="100"/>
      <c r="M89" s="102"/>
      <c r="N89" s="102"/>
      <c r="O89" s="102"/>
      <c r="P89" s="102"/>
      <c r="Q89" s="102"/>
      <c r="R89" s="102"/>
      <c r="S89" s="75"/>
      <c r="T89" s="102"/>
    </row>
    <row r="90" spans="1:20" s="103" customFormat="1" ht="21" customHeight="1" x14ac:dyDescent="0.15">
      <c r="A90" s="106"/>
      <c r="B90" s="250"/>
      <c r="C90" s="251"/>
      <c r="D90" s="251"/>
      <c r="E90" s="251"/>
      <c r="F90" s="252"/>
      <c r="G90" s="2" t="str">
        <f>IF(LEN(B90)=0,"",IF(40-LEN(B90)&gt;0,"残り" &amp; 40-LEN(B90) &amp; "文字",IF(40-LEN(B90)=0,"","文字数がオーバーしています")))</f>
        <v/>
      </c>
      <c r="H90" s="100"/>
      <c r="I90" s="101"/>
      <c r="J90" s="7" t="s">
        <v>82</v>
      </c>
      <c r="K90" s="100"/>
      <c r="L90" s="100"/>
      <c r="M90" s="102"/>
      <c r="N90" s="102"/>
      <c r="O90" s="102"/>
      <c r="P90" s="102"/>
      <c r="Q90" s="102"/>
      <c r="R90" s="102"/>
      <c r="S90" s="75"/>
      <c r="T90" s="102"/>
    </row>
    <row r="91" spans="1:20" s="103" customFormat="1" ht="65.099999999999994" customHeight="1" x14ac:dyDescent="0.15">
      <c r="A91" s="106"/>
      <c r="B91" s="253"/>
      <c r="C91" s="253"/>
      <c r="D91" s="253"/>
      <c r="E91" s="253"/>
      <c r="F91" s="254"/>
      <c r="G91" s="2" t="str">
        <f>IF(LEN(B91)=0,"",IF(256-LEN(B91)&gt;0,"残り" &amp; 256-LEN(B91) &amp; "文字",IF(256-LEN(B91)=0,"","文字数がオーバーしています")))</f>
        <v/>
      </c>
      <c r="H91" s="100"/>
      <c r="I91" s="101"/>
      <c r="J91" s="7" t="s">
        <v>85</v>
      </c>
      <c r="K91" s="100"/>
      <c r="L91" s="100"/>
      <c r="M91" s="102"/>
      <c r="N91" s="102"/>
      <c r="O91" s="102"/>
      <c r="P91" s="102"/>
      <c r="Q91" s="102"/>
      <c r="R91" s="102"/>
      <c r="S91" s="75"/>
      <c r="T91" s="102"/>
    </row>
    <row r="92" spans="1:20" s="103" customFormat="1" ht="21" customHeight="1" x14ac:dyDescent="0.15">
      <c r="A92" s="106"/>
      <c r="B92" s="250"/>
      <c r="C92" s="251"/>
      <c r="D92" s="251"/>
      <c r="E92" s="251"/>
      <c r="F92" s="252"/>
      <c r="G92" s="2" t="str">
        <f>IF(LEN(B92)=0,"",IF(40-LEN(B92)&gt;0,"残り" &amp; 40-LEN(B92) &amp; "文字",IF(40-LEN(B92)=0,"","文字数がオーバーしています")))</f>
        <v/>
      </c>
      <c r="H92" s="100"/>
      <c r="I92" s="101"/>
      <c r="J92" s="7" t="s">
        <v>83</v>
      </c>
      <c r="K92" s="100"/>
      <c r="L92" s="100"/>
      <c r="M92" s="102"/>
      <c r="N92" s="102"/>
      <c r="O92" s="102"/>
      <c r="P92" s="102"/>
      <c r="Q92" s="102"/>
      <c r="R92" s="102"/>
      <c r="S92" s="75"/>
      <c r="T92" s="102"/>
    </row>
    <row r="93" spans="1:20" s="103" customFormat="1" ht="65.099999999999994" customHeight="1" thickBot="1" x14ac:dyDescent="0.2">
      <c r="A93" s="104"/>
      <c r="B93" s="255"/>
      <c r="C93" s="255"/>
      <c r="D93" s="255"/>
      <c r="E93" s="255"/>
      <c r="F93" s="256"/>
      <c r="G93" s="2" t="str">
        <f>IF(LEN(B93)=0,"",IF(256-LEN(B93)&gt;0,"残り" &amp; 256-LEN(B93) &amp; "文字",IF(256-LEN(B93)=0,"","文字数がオーバーしています")))</f>
        <v/>
      </c>
      <c r="H93" s="100"/>
      <c r="I93" s="101"/>
      <c r="J93" s="7" t="s">
        <v>86</v>
      </c>
      <c r="K93" s="100"/>
      <c r="L93" s="100"/>
      <c r="M93" s="102"/>
      <c r="N93" s="102"/>
      <c r="O93" s="102"/>
      <c r="P93" s="102"/>
      <c r="Q93" s="102"/>
      <c r="R93" s="102"/>
      <c r="S93" s="75"/>
      <c r="T93" s="102"/>
    </row>
    <row r="94" spans="1:20" ht="18" customHeight="1" thickTop="1" x14ac:dyDescent="0.15">
      <c r="A94" s="281">
        <v>6</v>
      </c>
      <c r="B94" s="283" t="s">
        <v>197</v>
      </c>
      <c r="C94" s="284"/>
      <c r="D94" s="284"/>
      <c r="E94" s="284"/>
      <c r="F94" s="285"/>
      <c r="H94" s="75"/>
      <c r="I94" s="54"/>
      <c r="J94" s="7" t="s">
        <v>64</v>
      </c>
      <c r="K94" s="7"/>
      <c r="L94" s="75"/>
      <c r="M94" s="75"/>
      <c r="N94" s="75"/>
      <c r="O94" s="75"/>
      <c r="P94" s="75"/>
      <c r="Q94" s="75"/>
      <c r="R94" s="75"/>
      <c r="S94" s="75"/>
      <c r="T94" s="75" t="s">
        <v>68</v>
      </c>
    </row>
    <row r="95" spans="1:20" s="85" customFormat="1" ht="30" customHeight="1" thickBot="1" x14ac:dyDescent="0.2">
      <c r="A95" s="282"/>
      <c r="B95" s="260" t="s">
        <v>196</v>
      </c>
      <c r="C95" s="261"/>
      <c r="D95" s="286" t="s">
        <v>92</v>
      </c>
      <c r="E95" s="286"/>
      <c r="F95" s="124" t="str">
        <f>IF(COUNT(P99:Q106) &gt; 0,COUNT(P99:P106) &amp; "／" &amp; COUNT(P99:Q106),"")</f>
        <v/>
      </c>
      <c r="G95" s="80"/>
      <c r="H95" s="81"/>
      <c r="I95" s="82"/>
      <c r="J95" s="83" t="s">
        <v>69</v>
      </c>
      <c r="K95" s="81">
        <v>6</v>
      </c>
      <c r="L95" s="81">
        <v>545</v>
      </c>
      <c r="M95" s="84"/>
      <c r="N95" s="84"/>
      <c r="O95" s="84"/>
      <c r="P95" s="84"/>
      <c r="Q95" s="84"/>
      <c r="R95" s="84"/>
      <c r="S95" s="75"/>
      <c r="T95" s="84"/>
    </row>
    <row r="96" spans="1:20" x14ac:dyDescent="0.15">
      <c r="A96" s="91"/>
      <c r="B96" s="92" t="s">
        <v>147</v>
      </c>
      <c r="C96" s="270" t="str">
        <f>IF((MIN(I99:I101)=0),"標準項目の「あり」「なし」を選択してください","")</f>
        <v>標準項目の「あり」「なし」を選択してください</v>
      </c>
      <c r="D96" s="270"/>
      <c r="E96" s="270"/>
      <c r="F96" s="271"/>
      <c r="H96" s="75"/>
      <c r="I96" s="54"/>
      <c r="J96" s="7" t="s">
        <v>72</v>
      </c>
      <c r="K96" s="7">
        <v>1</v>
      </c>
      <c r="L96" s="75">
        <v>17075</v>
      </c>
      <c r="M96" s="75"/>
      <c r="N96" s="75"/>
      <c r="O96" s="75"/>
      <c r="P96" s="75"/>
      <c r="Q96" s="75"/>
      <c r="R96" s="75"/>
      <c r="S96" s="75"/>
      <c r="T96" s="75"/>
    </row>
    <row r="97" spans="1:20" s="96" customFormat="1" ht="37.5" customHeight="1" x14ac:dyDescent="0.15">
      <c r="A97" s="93" t="s">
        <v>65</v>
      </c>
      <c r="B97" s="272" t="s">
        <v>198</v>
      </c>
      <c r="C97" s="273"/>
      <c r="D97" s="274" t="str">
        <f xml:space="preserve"> "評点（" &amp; REPT("○",COUNT(P99:P101)) &amp; REPT("●",COUNT(Q99:Q101)) &amp; "）"</f>
        <v>評点（）</v>
      </c>
      <c r="E97" s="274"/>
      <c r="F97" s="113" t="str">
        <f>IF(COUNT(R99:R101)&gt;0,"・非該当" &amp; COUNT(R99:R101),"")</f>
        <v/>
      </c>
      <c r="G97" s="80"/>
      <c r="H97" s="94"/>
      <c r="I97" s="95" t="str">
        <f>IF(MIN(I99:I101)=0,"",IF(COUNT(P99:Q101)=0,"-",IF(COUNT(P99:Q101)=COUNT(P99:P101),"A",IF(COUNT(P99:P101)=0,"C","B"))))</f>
        <v/>
      </c>
      <c r="J97" s="7" t="s">
        <v>59</v>
      </c>
      <c r="K97" s="95"/>
      <c r="L97" s="94"/>
      <c r="M97" s="94"/>
      <c r="N97" s="94"/>
      <c r="O97" s="94"/>
      <c r="P97" s="94"/>
      <c r="Q97" s="94"/>
      <c r="R97" s="94"/>
      <c r="S97" s="75"/>
      <c r="T97" s="94"/>
    </row>
    <row r="98" spans="1:20" x14ac:dyDescent="0.15">
      <c r="A98" s="91"/>
      <c r="B98" s="107" t="s">
        <v>60</v>
      </c>
      <c r="C98" s="257" t="s">
        <v>61</v>
      </c>
      <c r="D98" s="258"/>
      <c r="E98" s="258"/>
      <c r="F98" s="259"/>
      <c r="H98" s="75"/>
      <c r="I98" s="54"/>
      <c r="J98" s="7" t="s">
        <v>62</v>
      </c>
      <c r="K98" s="7"/>
      <c r="L98" s="75"/>
      <c r="M98" s="75"/>
      <c r="N98" s="75"/>
      <c r="O98" s="75"/>
      <c r="P98" s="75"/>
      <c r="Q98" s="75"/>
      <c r="R98" s="75"/>
      <c r="S98" s="75"/>
      <c r="T98" s="75"/>
    </row>
    <row r="99" spans="1:20" ht="37.5" customHeight="1" x14ac:dyDescent="0.15">
      <c r="A99" s="91"/>
      <c r="B99" s="97"/>
      <c r="C99" s="260" t="s">
        <v>199</v>
      </c>
      <c r="D99" s="261"/>
      <c r="E99" s="262"/>
      <c r="F99" s="98"/>
      <c r="G99" s="80"/>
      <c r="H99" s="75"/>
      <c r="I99" s="54">
        <v>0</v>
      </c>
      <c r="J99" s="7" t="s">
        <v>63</v>
      </c>
      <c r="K99" s="7">
        <v>1</v>
      </c>
      <c r="L99" s="75">
        <v>58822</v>
      </c>
      <c r="M99" s="75"/>
      <c r="N99" s="75"/>
      <c r="O99" s="75"/>
      <c r="P99" s="75" t="str">
        <f>IF(I99=3,1,"")</f>
        <v/>
      </c>
      <c r="Q99" s="75" t="str">
        <f>IF(I99=2,1,"")</f>
        <v/>
      </c>
      <c r="R99" s="75" t="str">
        <f>IF(I99=1,1,"")</f>
        <v/>
      </c>
      <c r="S99" s="75"/>
      <c r="T99" s="75"/>
    </row>
    <row r="100" spans="1:20" ht="37.5" customHeight="1" x14ac:dyDescent="0.15">
      <c r="A100" s="91"/>
      <c r="B100" s="97"/>
      <c r="C100" s="260" t="s">
        <v>200</v>
      </c>
      <c r="D100" s="261"/>
      <c r="E100" s="262"/>
      <c r="F100" s="98"/>
      <c r="G100" s="80"/>
      <c r="H100" s="75"/>
      <c r="I100" s="54">
        <v>0</v>
      </c>
      <c r="J100" s="7" t="s">
        <v>63</v>
      </c>
      <c r="K100" s="7">
        <v>2</v>
      </c>
      <c r="L100" s="75">
        <v>58823</v>
      </c>
      <c r="M100" s="75"/>
      <c r="N100" s="75"/>
      <c r="O100" s="75"/>
      <c r="P100" s="75" t="str">
        <f>IF(I100=3,1,"")</f>
        <v/>
      </c>
      <c r="Q100" s="75" t="str">
        <f>IF(I100=2,1,"")</f>
        <v/>
      </c>
      <c r="R100" s="75" t="str">
        <f>IF(I100=1,1,"")</f>
        <v/>
      </c>
      <c r="S100" s="75"/>
      <c r="T100" s="75"/>
    </row>
    <row r="101" spans="1:20" ht="37.5" customHeight="1" thickBot="1" x14ac:dyDescent="0.2">
      <c r="A101" s="91"/>
      <c r="B101" s="97"/>
      <c r="C101" s="260" t="s">
        <v>201</v>
      </c>
      <c r="D101" s="261"/>
      <c r="E101" s="262"/>
      <c r="F101" s="98"/>
      <c r="G101" s="80"/>
      <c r="H101" s="75"/>
      <c r="I101" s="54">
        <v>0</v>
      </c>
      <c r="J101" s="7" t="s">
        <v>63</v>
      </c>
      <c r="K101" s="7">
        <v>3</v>
      </c>
      <c r="L101" s="75">
        <v>58824</v>
      </c>
      <c r="M101" s="75"/>
      <c r="N101" s="75"/>
      <c r="O101" s="75"/>
      <c r="P101" s="75" t="str">
        <f>IF(I101=3,1,"")</f>
        <v/>
      </c>
      <c r="Q101" s="75" t="str">
        <f>IF(I101=2,1,"")</f>
        <v/>
      </c>
      <c r="R101" s="75" t="str">
        <f>IF(I101=1,1,"")</f>
        <v/>
      </c>
      <c r="S101" s="75"/>
      <c r="T101" s="75"/>
    </row>
    <row r="102" spans="1:20" x14ac:dyDescent="0.15">
      <c r="A102" s="91"/>
      <c r="B102" s="92" t="s">
        <v>160</v>
      </c>
      <c r="C102" s="270" t="str">
        <f>IF((MIN(I105:I106)=0),"標準項目の「あり」「なし」を選択してください","")</f>
        <v>標準項目の「あり」「なし」を選択してください</v>
      </c>
      <c r="D102" s="270"/>
      <c r="E102" s="270"/>
      <c r="F102" s="271"/>
      <c r="H102" s="75"/>
      <c r="I102" s="54"/>
      <c r="J102" s="7" t="s">
        <v>72</v>
      </c>
      <c r="K102" s="7">
        <v>2</v>
      </c>
      <c r="L102" s="75">
        <v>17076</v>
      </c>
      <c r="M102" s="75"/>
      <c r="N102" s="75"/>
      <c r="O102" s="75"/>
      <c r="P102" s="75"/>
      <c r="Q102" s="75"/>
      <c r="R102" s="75"/>
      <c r="S102" s="75"/>
      <c r="T102" s="75"/>
    </row>
    <row r="103" spans="1:20" s="96" customFormat="1" ht="37.5" customHeight="1" x14ac:dyDescent="0.15">
      <c r="A103" s="93" t="s">
        <v>65</v>
      </c>
      <c r="B103" s="272" t="s">
        <v>202</v>
      </c>
      <c r="C103" s="273"/>
      <c r="D103" s="274" t="str">
        <f xml:space="preserve"> "評点（" &amp; REPT("○",COUNT(P105:P106)) &amp; REPT("●",COUNT(Q105:Q106)) &amp; "）"</f>
        <v>評点（）</v>
      </c>
      <c r="E103" s="274"/>
      <c r="F103" s="113" t="str">
        <f>IF(COUNT(R105:R106)&gt;0,"・非該当" &amp; COUNT(R105:R106),"")</f>
        <v/>
      </c>
      <c r="G103" s="80"/>
      <c r="H103" s="94"/>
      <c r="I103" s="95" t="str">
        <f>IF(MIN(I105:I106)=0,"",IF(COUNT(P105:Q106)=0,"-",IF(COUNT(P105:Q106)=COUNT(P105:P106),"A",IF(COUNT(P105:P106)=0,"C","B"))))</f>
        <v/>
      </c>
      <c r="J103" s="7" t="s">
        <v>59</v>
      </c>
      <c r="K103" s="95"/>
      <c r="L103" s="94"/>
      <c r="M103" s="94"/>
      <c r="N103" s="94"/>
      <c r="O103" s="94"/>
      <c r="P103" s="94"/>
      <c r="Q103" s="94"/>
      <c r="R103" s="94"/>
      <c r="S103" s="75"/>
      <c r="T103" s="94"/>
    </row>
    <row r="104" spans="1:20" x14ac:dyDescent="0.15">
      <c r="A104" s="91"/>
      <c r="B104" s="107" t="s">
        <v>60</v>
      </c>
      <c r="C104" s="257" t="s">
        <v>61</v>
      </c>
      <c r="D104" s="258"/>
      <c r="E104" s="258"/>
      <c r="F104" s="259"/>
      <c r="H104" s="75"/>
      <c r="I104" s="54"/>
      <c r="J104" s="7" t="s">
        <v>62</v>
      </c>
      <c r="K104" s="7"/>
      <c r="L104" s="75"/>
      <c r="M104" s="75"/>
      <c r="N104" s="75"/>
      <c r="O104" s="75"/>
      <c r="P104" s="75"/>
      <c r="Q104" s="75"/>
      <c r="R104" s="75"/>
      <c r="S104" s="75"/>
      <c r="T104" s="75"/>
    </row>
    <row r="105" spans="1:20" ht="37.5" customHeight="1" x14ac:dyDescent="0.15">
      <c r="A105" s="91"/>
      <c r="B105" s="97"/>
      <c r="C105" s="260" t="s">
        <v>203</v>
      </c>
      <c r="D105" s="261"/>
      <c r="E105" s="262"/>
      <c r="F105" s="98"/>
      <c r="G105" s="80"/>
      <c r="H105" s="75"/>
      <c r="I105" s="54">
        <v>0</v>
      </c>
      <c r="J105" s="7" t="s">
        <v>63</v>
      </c>
      <c r="K105" s="7">
        <v>1</v>
      </c>
      <c r="L105" s="75">
        <v>58825</v>
      </c>
      <c r="M105" s="75"/>
      <c r="N105" s="75"/>
      <c r="O105" s="75"/>
      <c r="P105" s="75" t="str">
        <f>IF(I105=3,1,"")</f>
        <v/>
      </c>
      <c r="Q105" s="75" t="str">
        <f>IF(I105=2,1,"")</f>
        <v/>
      </c>
      <c r="R105" s="75" t="str">
        <f>IF(I105=1,1,"")</f>
        <v/>
      </c>
      <c r="S105" s="75"/>
      <c r="T105" s="75"/>
    </row>
    <row r="106" spans="1:20" ht="37.5" customHeight="1" thickBot="1" x14ac:dyDescent="0.2">
      <c r="A106" s="91"/>
      <c r="B106" s="97"/>
      <c r="C106" s="260" t="s">
        <v>204</v>
      </c>
      <c r="D106" s="261"/>
      <c r="E106" s="262"/>
      <c r="F106" s="98"/>
      <c r="G106" s="80"/>
      <c r="H106" s="75"/>
      <c r="I106" s="54">
        <v>0</v>
      </c>
      <c r="J106" s="7" t="s">
        <v>63</v>
      </c>
      <c r="K106" s="7">
        <v>2</v>
      </c>
      <c r="L106" s="75">
        <v>58826</v>
      </c>
      <c r="M106" s="75"/>
      <c r="N106" s="75"/>
      <c r="O106" s="75"/>
      <c r="P106" s="75" t="str">
        <f>IF(I106=3,1,"")</f>
        <v/>
      </c>
      <c r="Q106" s="75" t="str">
        <f>IF(I106=2,1,"")</f>
        <v/>
      </c>
      <c r="R106" s="75" t="str">
        <f>IF(I106=1,1,"")</f>
        <v/>
      </c>
      <c r="S106" s="75"/>
      <c r="T106" s="75"/>
    </row>
    <row r="107" spans="1:20" ht="20.25" customHeight="1" x14ac:dyDescent="0.15">
      <c r="A107" s="99"/>
      <c r="B107" s="263" t="s">
        <v>205</v>
      </c>
      <c r="C107" s="264"/>
      <c r="D107" s="265" t="str">
        <f>IF(AND(LEN(SBcase1_6)&lt;&gt;0,COUNT(R99:R106)=5),SBcheckB_6,(IF(LEN(SBcheckA_6)&lt;&gt;0,SBcheckA_6, SBcheckB_6)))</f>
        <v>サブカテゴリー6の講評を入力してください</v>
      </c>
      <c r="E107" s="265"/>
      <c r="F107" s="266"/>
      <c r="H107" s="75"/>
      <c r="I107" s="54"/>
      <c r="J107" s="7" t="s">
        <v>64</v>
      </c>
      <c r="K107" s="7"/>
      <c r="L107" s="75"/>
      <c r="M107" s="75"/>
      <c r="N107" s="75"/>
      <c r="O107" s="75"/>
      <c r="P107" s="75"/>
      <c r="Q107" s="75"/>
      <c r="R107" s="75"/>
      <c r="S107" s="75"/>
      <c r="T107" s="75"/>
    </row>
    <row r="108" spans="1:20" s="103" customFormat="1" ht="21" customHeight="1" x14ac:dyDescent="0.15">
      <c r="A108" s="105"/>
      <c r="B108" s="267"/>
      <c r="C108" s="268"/>
      <c r="D108" s="268"/>
      <c r="E108" s="268"/>
      <c r="F108" s="269"/>
      <c r="G108" s="2" t="str">
        <f>IF(LEN(B108)=0,"",IF(40-LEN(B108)&gt;0,"残り" &amp; 40-LEN(B108) &amp; "文字",IF(40-LEN(B108)=0,"","文字数がオーバーしています")))</f>
        <v/>
      </c>
      <c r="H108" s="100"/>
      <c r="I108" s="101"/>
      <c r="J108" s="7" t="s">
        <v>81</v>
      </c>
      <c r="K108" s="100"/>
      <c r="L108" s="100"/>
      <c r="M108" s="102"/>
      <c r="N108" s="102"/>
      <c r="O108" s="102"/>
      <c r="P108" s="102"/>
      <c r="Q108" s="102"/>
      <c r="R108" s="102"/>
      <c r="S108" s="75"/>
      <c r="T108" s="102"/>
    </row>
    <row r="109" spans="1:20" s="103" customFormat="1" ht="65.099999999999994" customHeight="1" x14ac:dyDescent="0.15">
      <c r="A109" s="106"/>
      <c r="B109" s="247"/>
      <c r="C109" s="248"/>
      <c r="D109" s="248"/>
      <c r="E109" s="248"/>
      <c r="F109" s="249"/>
      <c r="G109" s="2" t="str">
        <f>IF(LEN(B109)=0,"",IF(256-LEN(B109)&gt;0,"残り" &amp; 256-LEN(B109) &amp; "文字",IF(256-LEN(B109)=0,"","文字数がオーバーしています")))</f>
        <v/>
      </c>
      <c r="H109" s="100"/>
      <c r="I109" s="101"/>
      <c r="J109" s="7" t="s">
        <v>84</v>
      </c>
      <c r="K109" s="100"/>
      <c r="L109" s="100"/>
      <c r="M109" s="102"/>
      <c r="N109" s="102"/>
      <c r="O109" s="102"/>
      <c r="P109" s="102"/>
      <c r="Q109" s="102"/>
      <c r="R109" s="102"/>
      <c r="S109" s="75"/>
      <c r="T109" s="102"/>
    </row>
    <row r="110" spans="1:20" s="103" customFormat="1" ht="21" customHeight="1" x14ac:dyDescent="0.15">
      <c r="A110" s="106"/>
      <c r="B110" s="250"/>
      <c r="C110" s="251"/>
      <c r="D110" s="251"/>
      <c r="E110" s="251"/>
      <c r="F110" s="252"/>
      <c r="G110" s="2" t="str">
        <f>IF(LEN(B110)=0,"",IF(40-LEN(B110)&gt;0,"残り" &amp; 40-LEN(B110) &amp; "文字",IF(40-LEN(B110)=0,"","文字数がオーバーしています")))</f>
        <v/>
      </c>
      <c r="H110" s="100"/>
      <c r="I110" s="101"/>
      <c r="J110" s="7" t="s">
        <v>82</v>
      </c>
      <c r="K110" s="100"/>
      <c r="L110" s="100"/>
      <c r="M110" s="102"/>
      <c r="N110" s="102"/>
      <c r="O110" s="102"/>
      <c r="P110" s="102"/>
      <c r="Q110" s="102"/>
      <c r="R110" s="102"/>
      <c r="S110" s="75"/>
      <c r="T110" s="102"/>
    </row>
    <row r="111" spans="1:20" s="103" customFormat="1" ht="65.099999999999994" customHeight="1" x14ac:dyDescent="0.15">
      <c r="A111" s="106"/>
      <c r="B111" s="253"/>
      <c r="C111" s="253"/>
      <c r="D111" s="253"/>
      <c r="E111" s="253"/>
      <c r="F111" s="254"/>
      <c r="G111" s="2" t="str">
        <f>IF(LEN(B111)=0,"",IF(256-LEN(B111)&gt;0,"残り" &amp; 256-LEN(B111) &amp; "文字",IF(256-LEN(B111)=0,"","文字数がオーバーしています")))</f>
        <v/>
      </c>
      <c r="H111" s="100"/>
      <c r="I111" s="101"/>
      <c r="J111" s="7" t="s">
        <v>85</v>
      </c>
      <c r="K111" s="100"/>
      <c r="L111" s="100"/>
      <c r="M111" s="102"/>
      <c r="N111" s="102"/>
      <c r="O111" s="102"/>
      <c r="P111" s="102"/>
      <c r="Q111" s="102"/>
      <c r="R111" s="102"/>
      <c r="S111" s="75"/>
      <c r="T111" s="102"/>
    </row>
    <row r="112" spans="1:20" s="103" customFormat="1" ht="21" customHeight="1" x14ac:dyDescent="0.15">
      <c r="A112" s="106"/>
      <c r="B112" s="250"/>
      <c r="C112" s="251"/>
      <c r="D112" s="251"/>
      <c r="E112" s="251"/>
      <c r="F112" s="252"/>
      <c r="G112" s="2" t="str">
        <f>IF(LEN(B112)=0,"",IF(40-LEN(B112)&gt;0,"残り" &amp; 40-LEN(B112) &amp; "文字",IF(40-LEN(B112)=0,"","文字数がオーバーしています")))</f>
        <v/>
      </c>
      <c r="H112" s="100"/>
      <c r="I112" s="101"/>
      <c r="J112" s="7" t="s">
        <v>83</v>
      </c>
      <c r="K112" s="100"/>
      <c r="L112" s="100"/>
      <c r="M112" s="102"/>
      <c r="N112" s="102"/>
      <c r="O112" s="102"/>
      <c r="P112" s="102"/>
      <c r="Q112" s="102"/>
      <c r="R112" s="102"/>
      <c r="S112" s="75"/>
      <c r="T112" s="102"/>
    </row>
    <row r="113" spans="1:20" s="103" customFormat="1" ht="65.099999999999994" customHeight="1" thickBot="1" x14ac:dyDescent="0.2">
      <c r="A113" s="104"/>
      <c r="B113" s="255"/>
      <c r="C113" s="255"/>
      <c r="D113" s="255"/>
      <c r="E113" s="255"/>
      <c r="F113" s="256"/>
      <c r="G113" s="2" t="str">
        <f>IF(LEN(B113)=0,"",IF(256-LEN(B113)&gt;0,"残り" &amp; 256-LEN(B113) &amp; "文字",IF(256-LEN(B113)=0,"","文字数がオーバーしています")))</f>
        <v/>
      </c>
      <c r="H113" s="100"/>
      <c r="I113" s="101"/>
      <c r="J113" s="7" t="s">
        <v>86</v>
      </c>
      <c r="K113" s="100"/>
      <c r="L113" s="100"/>
      <c r="M113" s="102"/>
      <c r="N113" s="102"/>
      <c r="O113" s="102"/>
      <c r="P113" s="102"/>
      <c r="Q113" s="102"/>
      <c r="R113" s="102"/>
      <c r="S113" s="75"/>
      <c r="T113" s="102"/>
    </row>
    <row r="114" spans="1:20" ht="14.25" thickTop="1" x14ac:dyDescent="0.15">
      <c r="F114" s="26"/>
      <c r="G114" s="26"/>
      <c r="H114" s="7"/>
      <c r="I114" s="54"/>
      <c r="J114" s="7"/>
      <c r="K114" s="7"/>
      <c r="L114" s="7"/>
      <c r="M114" s="75"/>
      <c r="N114" s="75"/>
      <c r="O114" s="75"/>
      <c r="P114" s="75"/>
      <c r="Q114" s="75"/>
      <c r="R114" s="75"/>
      <c r="S114" s="75"/>
      <c r="T114" s="75"/>
    </row>
    <row r="115" spans="1:20" x14ac:dyDescent="0.15">
      <c r="F115" s="26"/>
      <c r="G115" s="26"/>
      <c r="H115" s="7"/>
      <c r="I115" s="54"/>
      <c r="J115" s="7"/>
      <c r="K115" s="7"/>
      <c r="L115" s="7"/>
      <c r="M115" s="75"/>
      <c r="N115" s="75"/>
      <c r="O115" s="75"/>
      <c r="P115" s="75"/>
      <c r="Q115" s="75"/>
      <c r="R115" s="75"/>
      <c r="S115" s="75"/>
      <c r="T115" s="75"/>
    </row>
    <row r="116" spans="1:20" ht="15" customHeight="1" thickBot="1" x14ac:dyDescent="0.2">
      <c r="A116" s="114" t="s">
        <v>94</v>
      </c>
      <c r="B116" s="74" t="s">
        <v>89</v>
      </c>
      <c r="C116" s="76"/>
      <c r="D116" s="76"/>
      <c r="E116" s="78"/>
      <c r="H116" s="75"/>
      <c r="I116" s="54"/>
      <c r="J116" s="7"/>
      <c r="K116" s="7"/>
      <c r="L116" s="75"/>
      <c r="M116" s="75"/>
      <c r="N116" s="75"/>
      <c r="O116" s="75"/>
      <c r="P116" s="75"/>
      <c r="Q116" s="75"/>
      <c r="R116" s="75"/>
      <c r="S116" s="75"/>
      <c r="T116" s="75" t="s">
        <v>74</v>
      </c>
    </row>
    <row r="117" spans="1:20" s="11" customFormat="1" ht="17.25" customHeight="1" x14ac:dyDescent="0.15">
      <c r="A117" s="86"/>
      <c r="B117" s="275" t="s">
        <v>206</v>
      </c>
      <c r="C117" s="276"/>
      <c r="D117" s="276"/>
      <c r="E117" s="276"/>
      <c r="F117" s="277"/>
      <c r="G117" s="87"/>
      <c r="H117" s="88"/>
      <c r="I117" s="89"/>
      <c r="J117" s="7" t="s">
        <v>70</v>
      </c>
      <c r="K117" s="88"/>
      <c r="L117" s="88"/>
      <c r="M117" s="90"/>
      <c r="N117" s="90"/>
      <c r="O117" s="90"/>
      <c r="P117" s="90"/>
      <c r="Q117" s="90"/>
      <c r="R117" s="90"/>
      <c r="S117" s="75"/>
      <c r="T117" s="90"/>
    </row>
    <row r="118" spans="1:20" s="85" customFormat="1" ht="30" customHeight="1" thickBot="1" x14ac:dyDescent="0.2">
      <c r="A118" s="144"/>
      <c r="B118" s="278" t="s">
        <v>207</v>
      </c>
      <c r="C118" s="279"/>
      <c r="D118" s="280" t="s">
        <v>92</v>
      </c>
      <c r="E118" s="280"/>
      <c r="F118" s="145" t="str">
        <f>IF(COUNT(P122:Q194) &gt; 0,COUNT(P122:P194) &amp; "／" &amp; COUNT(P122:Q194),"")</f>
        <v/>
      </c>
      <c r="G118" s="80"/>
      <c r="H118" s="81"/>
      <c r="I118" s="82"/>
      <c r="J118" s="83" t="s">
        <v>71</v>
      </c>
      <c r="K118" s="81"/>
      <c r="L118" s="81"/>
      <c r="M118" s="84"/>
      <c r="N118" s="84"/>
      <c r="O118" s="84"/>
      <c r="P118" s="84"/>
      <c r="Q118" s="84"/>
      <c r="R118" s="84"/>
      <c r="S118" s="75"/>
      <c r="T118" s="84"/>
    </row>
    <row r="119" spans="1:20" ht="14.25" thickTop="1" x14ac:dyDescent="0.15">
      <c r="A119" s="91">
        <v>1</v>
      </c>
      <c r="B119" s="92" t="s">
        <v>147</v>
      </c>
      <c r="C119" s="270" t="str">
        <f>IF((MIN(I122:I126)=0),"標準項目の「あり」「なし」を選択してください","")</f>
        <v>標準項目の「あり」「なし」を選択してください</v>
      </c>
      <c r="D119" s="270"/>
      <c r="E119" s="270"/>
      <c r="F119" s="271"/>
      <c r="H119" s="75"/>
      <c r="I119" s="54"/>
      <c r="J119" s="7" t="s">
        <v>72</v>
      </c>
      <c r="K119" s="7"/>
      <c r="L119" s="75"/>
      <c r="M119" s="75"/>
      <c r="N119" s="75"/>
      <c r="O119" s="75"/>
      <c r="P119" s="75"/>
      <c r="Q119" s="75"/>
      <c r="R119" s="75"/>
      <c r="S119" s="75"/>
      <c r="T119" s="75"/>
    </row>
    <row r="120" spans="1:20" s="96" customFormat="1" ht="37.5" customHeight="1" x14ac:dyDescent="0.15">
      <c r="A120" s="93" t="s">
        <v>65</v>
      </c>
      <c r="B120" s="272" t="s">
        <v>208</v>
      </c>
      <c r="C120" s="273"/>
      <c r="D120" s="274" t="str">
        <f xml:space="preserve"> "評点（" &amp; REPT("○",COUNT(P122:P126)) &amp; REPT("●",COUNT(Q122:Q126)) &amp; "）"</f>
        <v>評点（）</v>
      </c>
      <c r="E120" s="274"/>
      <c r="F120" s="113" t="str">
        <f>IF(COUNT(R122:R126)&gt;0,"・非該当" &amp; COUNT(R122:R126),"")</f>
        <v/>
      </c>
      <c r="G120" s="80"/>
      <c r="H120" s="94"/>
      <c r="I120" s="95" t="str">
        <f>IF(MIN(I122:I126)=0,"",IF(COUNT(P122:Q126)=0,"-",IF(COUNT(P122:Q126)=COUNT(P122:P126),"A",IF(COUNT(P122:P126)=0,"C","B"))))</f>
        <v/>
      </c>
      <c r="J120" s="7" t="s">
        <v>59</v>
      </c>
      <c r="K120" s="95">
        <v>1</v>
      </c>
      <c r="L120" s="94">
        <v>17067</v>
      </c>
      <c r="M120" s="94"/>
      <c r="N120" s="94"/>
      <c r="O120" s="94"/>
      <c r="P120" s="94"/>
      <c r="Q120" s="94"/>
      <c r="R120" s="94"/>
      <c r="S120" s="75"/>
      <c r="T120" s="94"/>
    </row>
    <row r="121" spans="1:20" x14ac:dyDescent="0.15">
      <c r="A121" s="91"/>
      <c r="B121" s="107" t="s">
        <v>60</v>
      </c>
      <c r="C121" s="257" t="s">
        <v>61</v>
      </c>
      <c r="D121" s="258"/>
      <c r="E121" s="258"/>
      <c r="F121" s="259"/>
      <c r="H121" s="75"/>
      <c r="I121" s="54"/>
      <c r="J121" s="7" t="s">
        <v>62</v>
      </c>
      <c r="K121" s="7"/>
      <c r="L121" s="75"/>
      <c r="M121" s="75"/>
      <c r="N121" s="75"/>
      <c r="O121" s="75"/>
      <c r="P121" s="75"/>
      <c r="Q121" s="75"/>
      <c r="R121" s="75"/>
      <c r="S121" s="75"/>
      <c r="T121" s="75"/>
    </row>
    <row r="122" spans="1:20" ht="37.5" customHeight="1" x14ac:dyDescent="0.15">
      <c r="A122" s="91"/>
      <c r="B122" s="97"/>
      <c r="C122" s="260" t="s">
        <v>209</v>
      </c>
      <c r="D122" s="261"/>
      <c r="E122" s="262"/>
      <c r="F122" s="98"/>
      <c r="G122" s="80"/>
      <c r="H122" s="75"/>
      <c r="I122" s="54">
        <v>0</v>
      </c>
      <c r="J122" s="7" t="s">
        <v>63</v>
      </c>
      <c r="K122" s="7">
        <v>1</v>
      </c>
      <c r="L122" s="75">
        <v>58794</v>
      </c>
      <c r="M122" s="75"/>
      <c r="N122" s="75"/>
      <c r="O122" s="75"/>
      <c r="P122" s="75" t="str">
        <f>IF(I122=3,1,"")</f>
        <v/>
      </c>
      <c r="Q122" s="75" t="str">
        <f>IF(I122=2,1,"")</f>
        <v/>
      </c>
      <c r="R122" s="75" t="str">
        <f>IF(I122=1,1,"")</f>
        <v/>
      </c>
      <c r="S122" s="75"/>
      <c r="T122" s="75"/>
    </row>
    <row r="123" spans="1:20" ht="37.5" customHeight="1" x14ac:dyDescent="0.15">
      <c r="A123" s="91"/>
      <c r="B123" s="97"/>
      <c r="C123" s="260" t="s">
        <v>210</v>
      </c>
      <c r="D123" s="261"/>
      <c r="E123" s="262"/>
      <c r="F123" s="98"/>
      <c r="G123" s="80"/>
      <c r="H123" s="75"/>
      <c r="I123" s="54">
        <v>0</v>
      </c>
      <c r="J123" s="7" t="s">
        <v>63</v>
      </c>
      <c r="K123" s="7">
        <v>2</v>
      </c>
      <c r="L123" s="75">
        <v>58795</v>
      </c>
      <c r="M123" s="75"/>
      <c r="N123" s="75"/>
      <c r="O123" s="75"/>
      <c r="P123" s="75" t="str">
        <f>IF(I123=3,1,"")</f>
        <v/>
      </c>
      <c r="Q123" s="75" t="str">
        <f>IF(I123=2,1,"")</f>
        <v/>
      </c>
      <c r="R123" s="75" t="str">
        <f>IF(I123=1,1,"")</f>
        <v/>
      </c>
      <c r="S123" s="75"/>
      <c r="T123" s="75"/>
    </row>
    <row r="124" spans="1:20" ht="37.5" customHeight="1" x14ac:dyDescent="0.15">
      <c r="A124" s="91"/>
      <c r="B124" s="97"/>
      <c r="C124" s="260" t="s">
        <v>211</v>
      </c>
      <c r="D124" s="261"/>
      <c r="E124" s="262"/>
      <c r="F124" s="98"/>
      <c r="G124" s="80"/>
      <c r="H124" s="75"/>
      <c r="I124" s="54">
        <v>0</v>
      </c>
      <c r="J124" s="7" t="s">
        <v>63</v>
      </c>
      <c r="K124" s="7">
        <v>3</v>
      </c>
      <c r="L124" s="75">
        <v>58796</v>
      </c>
      <c r="M124" s="75"/>
      <c r="N124" s="75"/>
      <c r="O124" s="75"/>
      <c r="P124" s="75" t="str">
        <f>IF(I124=3,1,"")</f>
        <v/>
      </c>
      <c r="Q124" s="75" t="str">
        <f>IF(I124=2,1,"")</f>
        <v/>
      </c>
      <c r="R124" s="75" t="str">
        <f>IF(I124=1,1,"")</f>
        <v/>
      </c>
      <c r="S124" s="75"/>
      <c r="T124" s="75"/>
    </row>
    <row r="125" spans="1:20" ht="37.5" customHeight="1" x14ac:dyDescent="0.15">
      <c r="A125" s="91"/>
      <c r="B125" s="97"/>
      <c r="C125" s="260" t="s">
        <v>212</v>
      </c>
      <c r="D125" s="261"/>
      <c r="E125" s="262"/>
      <c r="F125" s="98"/>
      <c r="G125" s="80"/>
      <c r="H125" s="75"/>
      <c r="I125" s="54">
        <v>0</v>
      </c>
      <c r="J125" s="7" t="s">
        <v>63</v>
      </c>
      <c r="K125" s="7">
        <v>4</v>
      </c>
      <c r="L125" s="75">
        <v>58797</v>
      </c>
      <c r="M125" s="75"/>
      <c r="N125" s="75"/>
      <c r="O125" s="75"/>
      <c r="P125" s="75" t="str">
        <f>IF(I125=3,1,"")</f>
        <v/>
      </c>
      <c r="Q125" s="75" t="str">
        <f>IF(I125=2,1,"")</f>
        <v/>
      </c>
      <c r="R125" s="75" t="str">
        <f>IF(I125=1,1,"")</f>
        <v/>
      </c>
      <c r="S125" s="75"/>
      <c r="T125" s="75"/>
    </row>
    <row r="126" spans="1:20" ht="37.5" customHeight="1" thickBot="1" x14ac:dyDescent="0.2">
      <c r="A126" s="91"/>
      <c r="B126" s="97"/>
      <c r="C126" s="260" t="s">
        <v>213</v>
      </c>
      <c r="D126" s="261"/>
      <c r="E126" s="262"/>
      <c r="F126" s="98"/>
      <c r="G126" s="80"/>
      <c r="H126" s="75"/>
      <c r="I126" s="54">
        <v>0</v>
      </c>
      <c r="J126" s="7" t="s">
        <v>63</v>
      </c>
      <c r="K126" s="7">
        <v>5</v>
      </c>
      <c r="L126" s="75">
        <v>58798</v>
      </c>
      <c r="M126" s="75"/>
      <c r="N126" s="75"/>
      <c r="O126" s="75"/>
      <c r="P126" s="75" t="str">
        <f>IF(I126=3,1,"")</f>
        <v/>
      </c>
      <c r="Q126" s="75" t="str">
        <f>IF(I126=2,1,"")</f>
        <v/>
      </c>
      <c r="R126" s="75" t="str">
        <f>IF(I126=1,1,"")</f>
        <v/>
      </c>
      <c r="S126" s="75"/>
      <c r="T126" s="75"/>
    </row>
    <row r="127" spans="1:20" ht="20.25" customHeight="1" x14ac:dyDescent="0.15">
      <c r="A127" s="99"/>
      <c r="B127" s="263" t="s">
        <v>214</v>
      </c>
      <c r="C127" s="264"/>
      <c r="D127" s="265" t="str">
        <f>IF(AND(LEN(SBcaseB1_1)&lt;&gt;0,COUNT(R121:R126)=5),SBcheckBB_1,(IF(LEN(SBcheckBA_1)&lt;&gt;0,SBcheckBA_1, SBcheckBB_1)))</f>
        <v>評価項目1の講評を入力してください</v>
      </c>
      <c r="E127" s="265"/>
      <c r="F127" s="266"/>
      <c r="H127" s="75"/>
      <c r="I127" s="54"/>
      <c r="J127" s="7" t="s">
        <v>64</v>
      </c>
      <c r="K127" s="7"/>
      <c r="L127" s="75"/>
      <c r="M127" s="75"/>
      <c r="N127" s="75"/>
      <c r="O127" s="75"/>
      <c r="P127" s="75"/>
      <c r="Q127" s="75"/>
      <c r="R127" s="75"/>
      <c r="S127" s="75"/>
      <c r="T127" s="75"/>
    </row>
    <row r="128" spans="1:20" s="103" customFormat="1" ht="21" customHeight="1" x14ac:dyDescent="0.15">
      <c r="A128" s="105"/>
      <c r="B128" s="267"/>
      <c r="C128" s="268"/>
      <c r="D128" s="268"/>
      <c r="E128" s="268"/>
      <c r="F128" s="269"/>
      <c r="G128" s="2" t="str">
        <f>IF(LEN(B128)=0,"",IF(40-LEN(B128)&gt;0,"残り" &amp; 40-LEN(B128) &amp; "文字",IF(40-LEN(B128)=0,"","文字数がオーバーしています")))</f>
        <v/>
      </c>
      <c r="H128" s="100"/>
      <c r="I128" s="101"/>
      <c r="J128" s="7" t="s">
        <v>81</v>
      </c>
      <c r="K128" s="100"/>
      <c r="L128" s="100"/>
      <c r="M128" s="102"/>
      <c r="N128" s="102"/>
      <c r="O128" s="102"/>
      <c r="P128" s="102"/>
      <c r="Q128" s="102"/>
      <c r="R128" s="102"/>
      <c r="S128" s="75"/>
      <c r="T128" s="102"/>
    </row>
    <row r="129" spans="1:20" s="103" customFormat="1" ht="65.099999999999994" customHeight="1" x14ac:dyDescent="0.15">
      <c r="A129" s="106"/>
      <c r="B129" s="247"/>
      <c r="C129" s="248"/>
      <c r="D129" s="248"/>
      <c r="E129" s="248"/>
      <c r="F129" s="249"/>
      <c r="G129" s="2" t="str">
        <f>IF(LEN(B129)=0,"",IF(256-LEN(B129)&gt;0,"残り" &amp; 256-LEN(B129) &amp; "文字",IF(256-LEN(B129)=0,"","文字数がオーバーしています")))</f>
        <v/>
      </c>
      <c r="H129" s="100"/>
      <c r="I129" s="101"/>
      <c r="J129" s="7" t="s">
        <v>84</v>
      </c>
      <c r="K129" s="100"/>
      <c r="L129" s="100"/>
      <c r="M129" s="102"/>
      <c r="N129" s="102"/>
      <c r="O129" s="102"/>
      <c r="P129" s="102"/>
      <c r="Q129" s="102"/>
      <c r="R129" s="102"/>
      <c r="S129" s="75"/>
      <c r="T129" s="102"/>
    </row>
    <row r="130" spans="1:20" s="103" customFormat="1" ht="21" customHeight="1" x14ac:dyDescent="0.15">
      <c r="A130" s="106"/>
      <c r="B130" s="250"/>
      <c r="C130" s="251"/>
      <c r="D130" s="251"/>
      <c r="E130" s="251"/>
      <c r="F130" s="252"/>
      <c r="G130" s="2" t="str">
        <f>IF(LEN(B130)=0,"",IF(40-LEN(B130)&gt;0,"残り" &amp; 40-LEN(B130) &amp; "文字",IF(40-LEN(B130)=0,"","文字数がオーバーしています")))</f>
        <v/>
      </c>
      <c r="H130" s="100"/>
      <c r="I130" s="101"/>
      <c r="J130" s="7" t="s">
        <v>82</v>
      </c>
      <c r="K130" s="100"/>
      <c r="L130" s="100"/>
      <c r="M130" s="102"/>
      <c r="N130" s="102"/>
      <c r="O130" s="102"/>
      <c r="P130" s="102"/>
      <c r="Q130" s="102"/>
      <c r="R130" s="102"/>
      <c r="S130" s="75"/>
      <c r="T130" s="102"/>
    </row>
    <row r="131" spans="1:20" s="103" customFormat="1" ht="65.099999999999994" customHeight="1" x14ac:dyDescent="0.15">
      <c r="A131" s="106"/>
      <c r="B131" s="253"/>
      <c r="C131" s="253"/>
      <c r="D131" s="253"/>
      <c r="E131" s="253"/>
      <c r="F131" s="254"/>
      <c r="G131" s="2" t="str">
        <f>IF(LEN(B131)=0,"",IF(256-LEN(B131)&gt;0,"残り" &amp; 256-LEN(B131) &amp; "文字",IF(256-LEN(B131)=0,"","文字数がオーバーしています")))</f>
        <v/>
      </c>
      <c r="H131" s="100"/>
      <c r="I131" s="101"/>
      <c r="J131" s="7" t="s">
        <v>85</v>
      </c>
      <c r="K131" s="100"/>
      <c r="L131" s="100"/>
      <c r="M131" s="102"/>
      <c r="N131" s="102"/>
      <c r="O131" s="102"/>
      <c r="P131" s="102"/>
      <c r="Q131" s="102"/>
      <c r="R131" s="102"/>
      <c r="S131" s="75"/>
      <c r="T131" s="102"/>
    </row>
    <row r="132" spans="1:20" s="103" customFormat="1" ht="21" customHeight="1" x14ac:dyDescent="0.15">
      <c r="A132" s="106"/>
      <c r="B132" s="250"/>
      <c r="C132" s="251"/>
      <c r="D132" s="251"/>
      <c r="E132" s="251"/>
      <c r="F132" s="252"/>
      <c r="G132" s="2" t="str">
        <f>IF(LEN(B132)=0,"",IF(40-LEN(B132)&gt;0,"残り" &amp; 40-LEN(B132) &amp; "文字",IF(40-LEN(B132)=0,"","文字数がオーバーしています")))</f>
        <v/>
      </c>
      <c r="H132" s="100"/>
      <c r="I132" s="101"/>
      <c r="J132" s="7" t="s">
        <v>83</v>
      </c>
      <c r="K132" s="100"/>
      <c r="L132" s="100"/>
      <c r="M132" s="102"/>
      <c r="N132" s="102"/>
      <c r="O132" s="102"/>
      <c r="P132" s="102"/>
      <c r="Q132" s="102"/>
      <c r="R132" s="102"/>
      <c r="S132" s="75"/>
      <c r="T132" s="102"/>
    </row>
    <row r="133" spans="1:20" s="103" customFormat="1" ht="65.099999999999994" customHeight="1" thickBot="1" x14ac:dyDescent="0.2">
      <c r="A133" s="104"/>
      <c r="B133" s="255"/>
      <c r="C133" s="255"/>
      <c r="D133" s="255"/>
      <c r="E133" s="255"/>
      <c r="F133" s="256"/>
      <c r="G133" s="2" t="str">
        <f>IF(LEN(B133)=0,"",IF(256-LEN(B133)&gt;0,"残り" &amp; 256-LEN(B133) &amp; "文字",IF(256-LEN(B133)=0,"","文字数がオーバーしています")))</f>
        <v/>
      </c>
      <c r="H133" s="100"/>
      <c r="I133" s="101"/>
      <c r="J133" s="7" t="s">
        <v>86</v>
      </c>
      <c r="K133" s="100"/>
      <c r="L133" s="100"/>
      <c r="M133" s="102"/>
      <c r="N133" s="102"/>
      <c r="O133" s="102"/>
      <c r="P133" s="102"/>
      <c r="Q133" s="102"/>
      <c r="R133" s="102"/>
      <c r="S133" s="75"/>
      <c r="T133" s="102"/>
    </row>
    <row r="134" spans="1:20" ht="14.25" thickTop="1" x14ac:dyDescent="0.15">
      <c r="A134" s="91">
        <v>2</v>
      </c>
      <c r="B134" s="92" t="s">
        <v>160</v>
      </c>
      <c r="C134" s="270" t="str">
        <f>IF((MIN(I137:I140)=0),"標準項目の「あり」「なし」を選択してください","")</f>
        <v>標準項目の「あり」「なし」を選択してください</v>
      </c>
      <c r="D134" s="270"/>
      <c r="E134" s="270"/>
      <c r="F134" s="271"/>
      <c r="H134" s="75"/>
      <c r="I134" s="54"/>
      <c r="J134" s="7" t="s">
        <v>72</v>
      </c>
      <c r="K134" s="7"/>
      <c r="L134" s="75"/>
      <c r="M134" s="75"/>
      <c r="N134" s="75"/>
      <c r="O134" s="75"/>
      <c r="P134" s="75"/>
      <c r="Q134" s="75"/>
      <c r="R134" s="75"/>
      <c r="S134" s="75"/>
      <c r="T134" s="75"/>
    </row>
    <row r="135" spans="1:20" s="96" customFormat="1" ht="37.5" customHeight="1" x14ac:dyDescent="0.15">
      <c r="A135" s="93" t="s">
        <v>65</v>
      </c>
      <c r="B135" s="272" t="s">
        <v>215</v>
      </c>
      <c r="C135" s="273"/>
      <c r="D135" s="274" t="str">
        <f xml:space="preserve"> "評点（" &amp; REPT("○",COUNT(P137:P140)) &amp; REPT("●",COUNT(Q137:Q140)) &amp; "）"</f>
        <v>評点（）</v>
      </c>
      <c r="E135" s="274"/>
      <c r="F135" s="113" t="str">
        <f>IF(COUNT(R137:R140)&gt;0,"・非該当" &amp; COUNT(R137:R140),"")</f>
        <v/>
      </c>
      <c r="G135" s="80"/>
      <c r="H135" s="94"/>
      <c r="I135" s="95" t="str">
        <f>IF(MIN(I137:I140)=0,"",IF(COUNT(P137:Q140)=0,"-",IF(COUNT(P137:Q140)=COUNT(P137:P140),"A",IF(COUNT(P137:P140)=0,"C","B"))))</f>
        <v/>
      </c>
      <c r="J135" s="7" t="s">
        <v>59</v>
      </c>
      <c r="K135" s="95">
        <v>2</v>
      </c>
      <c r="L135" s="94">
        <v>17068</v>
      </c>
      <c r="M135" s="94"/>
      <c r="N135" s="94"/>
      <c r="O135" s="94"/>
      <c r="P135" s="94"/>
      <c r="Q135" s="94"/>
      <c r="R135" s="94"/>
      <c r="S135" s="75"/>
      <c r="T135" s="94"/>
    </row>
    <row r="136" spans="1:20" x14ac:dyDescent="0.15">
      <c r="A136" s="91"/>
      <c r="B136" s="107" t="s">
        <v>60</v>
      </c>
      <c r="C136" s="257" t="s">
        <v>61</v>
      </c>
      <c r="D136" s="258"/>
      <c r="E136" s="258"/>
      <c r="F136" s="259"/>
      <c r="H136" s="75"/>
      <c r="I136" s="54"/>
      <c r="J136" s="7" t="s">
        <v>62</v>
      </c>
      <c r="K136" s="7"/>
      <c r="L136" s="75"/>
      <c r="M136" s="75"/>
      <c r="N136" s="75"/>
      <c r="O136" s="75"/>
      <c r="P136" s="75"/>
      <c r="Q136" s="75"/>
      <c r="R136" s="75"/>
      <c r="S136" s="75"/>
      <c r="T136" s="75"/>
    </row>
    <row r="137" spans="1:20" ht="37.5" customHeight="1" x14ac:dyDescent="0.15">
      <c r="A137" s="91"/>
      <c r="B137" s="97"/>
      <c r="C137" s="260" t="s">
        <v>216</v>
      </c>
      <c r="D137" s="261"/>
      <c r="E137" s="262"/>
      <c r="F137" s="98"/>
      <c r="G137" s="80"/>
      <c r="H137" s="75"/>
      <c r="I137" s="54">
        <v>0</v>
      </c>
      <c r="J137" s="7" t="s">
        <v>63</v>
      </c>
      <c r="K137" s="7">
        <v>1</v>
      </c>
      <c r="L137" s="75">
        <v>58799</v>
      </c>
      <c r="M137" s="75"/>
      <c r="N137" s="75"/>
      <c r="O137" s="75"/>
      <c r="P137" s="75" t="str">
        <f>IF(I137=3,1,"")</f>
        <v/>
      </c>
      <c r="Q137" s="75" t="str">
        <f>IF(I137=2,1,"")</f>
        <v/>
      </c>
      <c r="R137" s="75" t="str">
        <f>IF(I137=1,1,"")</f>
        <v/>
      </c>
      <c r="S137" s="75"/>
      <c r="T137" s="75"/>
    </row>
    <row r="138" spans="1:20" ht="37.5" customHeight="1" x14ac:dyDescent="0.15">
      <c r="A138" s="91"/>
      <c r="B138" s="97"/>
      <c r="C138" s="260" t="s">
        <v>217</v>
      </c>
      <c r="D138" s="261"/>
      <c r="E138" s="262"/>
      <c r="F138" s="98"/>
      <c r="G138" s="80"/>
      <c r="H138" s="75"/>
      <c r="I138" s="54">
        <v>0</v>
      </c>
      <c r="J138" s="7" t="s">
        <v>63</v>
      </c>
      <c r="K138" s="7">
        <v>2</v>
      </c>
      <c r="L138" s="75">
        <v>58800</v>
      </c>
      <c r="M138" s="75"/>
      <c r="N138" s="75"/>
      <c r="O138" s="75"/>
      <c r="P138" s="75" t="str">
        <f>IF(I138=3,1,"")</f>
        <v/>
      </c>
      <c r="Q138" s="75" t="str">
        <f>IF(I138=2,1,"")</f>
        <v/>
      </c>
      <c r="R138" s="75" t="str">
        <f>IF(I138=1,1,"")</f>
        <v/>
      </c>
      <c r="S138" s="75"/>
      <c r="T138" s="75"/>
    </row>
    <row r="139" spans="1:20" ht="37.5" customHeight="1" x14ac:dyDescent="0.15">
      <c r="A139" s="91"/>
      <c r="B139" s="97"/>
      <c r="C139" s="260" t="s">
        <v>218</v>
      </c>
      <c r="D139" s="261"/>
      <c r="E139" s="262"/>
      <c r="F139" s="98"/>
      <c r="G139" s="80"/>
      <c r="H139" s="75"/>
      <c r="I139" s="54">
        <v>0</v>
      </c>
      <c r="J139" s="7" t="s">
        <v>63</v>
      </c>
      <c r="K139" s="7">
        <v>3</v>
      </c>
      <c r="L139" s="75">
        <v>58801</v>
      </c>
      <c r="M139" s="75"/>
      <c r="N139" s="75"/>
      <c r="O139" s="75"/>
      <c r="P139" s="75" t="str">
        <f>IF(I139=3,1,"")</f>
        <v/>
      </c>
      <c r="Q139" s="75" t="str">
        <f>IF(I139=2,1,"")</f>
        <v/>
      </c>
      <c r="R139" s="75" t="str">
        <f>IF(I139=1,1,"")</f>
        <v/>
      </c>
      <c r="S139" s="75"/>
      <c r="T139" s="75"/>
    </row>
    <row r="140" spans="1:20" ht="37.5" customHeight="1" thickBot="1" x14ac:dyDescent="0.2">
      <c r="A140" s="91"/>
      <c r="B140" s="97"/>
      <c r="C140" s="260" t="s">
        <v>219</v>
      </c>
      <c r="D140" s="261"/>
      <c r="E140" s="262"/>
      <c r="F140" s="98"/>
      <c r="G140" s="80"/>
      <c r="H140" s="75"/>
      <c r="I140" s="54">
        <v>0</v>
      </c>
      <c r="J140" s="7" t="s">
        <v>63</v>
      </c>
      <c r="K140" s="7">
        <v>4</v>
      </c>
      <c r="L140" s="75">
        <v>58802</v>
      </c>
      <c r="M140" s="75"/>
      <c r="N140" s="75"/>
      <c r="O140" s="75"/>
      <c r="P140" s="75" t="str">
        <f>IF(I140=3,1,"")</f>
        <v/>
      </c>
      <c r="Q140" s="75" t="str">
        <f>IF(I140=2,1,"")</f>
        <v/>
      </c>
      <c r="R140" s="75" t="str">
        <f>IF(I140=1,1,"")</f>
        <v/>
      </c>
      <c r="S140" s="75"/>
      <c r="T140" s="75"/>
    </row>
    <row r="141" spans="1:20" ht="20.25" customHeight="1" x14ac:dyDescent="0.15">
      <c r="A141" s="99"/>
      <c r="B141" s="263" t="s">
        <v>220</v>
      </c>
      <c r="C141" s="264"/>
      <c r="D141" s="265" t="str">
        <f>IF(AND(LEN(SBcaseB1_2)&lt;&gt;0,COUNT(R136:R140)=4),SBcheckBB_2,(IF(LEN(SBcheckBA_2)&lt;&gt;0,SBcheckBA_2, SBcheckBB_2)))</f>
        <v>評価項目2の講評を入力してください</v>
      </c>
      <c r="E141" s="265"/>
      <c r="F141" s="266"/>
      <c r="H141" s="75"/>
      <c r="I141" s="54"/>
      <c r="J141" s="7" t="s">
        <v>64</v>
      </c>
      <c r="K141" s="7"/>
      <c r="L141" s="75"/>
      <c r="M141" s="75"/>
      <c r="N141" s="75"/>
      <c r="O141" s="75"/>
      <c r="P141" s="75"/>
      <c r="Q141" s="75"/>
      <c r="R141" s="75"/>
      <c r="S141" s="75"/>
      <c r="T141" s="75"/>
    </row>
    <row r="142" spans="1:20" s="103" customFormat="1" ht="21" customHeight="1" x14ac:dyDescent="0.15">
      <c r="A142" s="105"/>
      <c r="B142" s="267"/>
      <c r="C142" s="268"/>
      <c r="D142" s="268"/>
      <c r="E142" s="268"/>
      <c r="F142" s="269"/>
      <c r="G142" s="2" t="str">
        <f>IF(LEN(B142)=0,"",IF(40-LEN(B142)&gt;0,"残り" &amp; 40-LEN(B142) &amp; "文字",IF(40-LEN(B142)=0,"","文字数がオーバーしています")))</f>
        <v/>
      </c>
      <c r="H142" s="100"/>
      <c r="I142" s="101"/>
      <c r="J142" s="7" t="s">
        <v>81</v>
      </c>
      <c r="K142" s="100"/>
      <c r="L142" s="100"/>
      <c r="M142" s="102"/>
      <c r="N142" s="102"/>
      <c r="O142" s="102"/>
      <c r="P142" s="102"/>
      <c r="Q142" s="102"/>
      <c r="R142" s="102"/>
      <c r="S142" s="75"/>
      <c r="T142" s="102"/>
    </row>
    <row r="143" spans="1:20" s="103" customFormat="1" ht="65.099999999999994" customHeight="1" x14ac:dyDescent="0.15">
      <c r="A143" s="106"/>
      <c r="B143" s="247"/>
      <c r="C143" s="248"/>
      <c r="D143" s="248"/>
      <c r="E143" s="248"/>
      <c r="F143" s="249"/>
      <c r="G143" s="2" t="str">
        <f>IF(LEN(B143)=0,"",IF(256-LEN(B143)&gt;0,"残り" &amp; 256-LEN(B143) &amp; "文字",IF(256-LEN(B143)=0,"","文字数がオーバーしています")))</f>
        <v/>
      </c>
      <c r="H143" s="100"/>
      <c r="I143" s="101"/>
      <c r="J143" s="7" t="s">
        <v>84</v>
      </c>
      <c r="K143" s="100"/>
      <c r="L143" s="100"/>
      <c r="M143" s="102"/>
      <c r="N143" s="102"/>
      <c r="O143" s="102"/>
      <c r="P143" s="102"/>
      <c r="Q143" s="102"/>
      <c r="R143" s="102"/>
      <c r="S143" s="75"/>
      <c r="T143" s="102"/>
    </row>
    <row r="144" spans="1:20" s="103" customFormat="1" ht="21" customHeight="1" x14ac:dyDescent="0.15">
      <c r="A144" s="106"/>
      <c r="B144" s="250"/>
      <c r="C144" s="251"/>
      <c r="D144" s="251"/>
      <c r="E144" s="251"/>
      <c r="F144" s="252"/>
      <c r="G144" s="2" t="str">
        <f>IF(LEN(B144)=0,"",IF(40-LEN(B144)&gt;0,"残り" &amp; 40-LEN(B144) &amp; "文字",IF(40-LEN(B144)=0,"","文字数がオーバーしています")))</f>
        <v/>
      </c>
      <c r="H144" s="100"/>
      <c r="I144" s="101"/>
      <c r="J144" s="7" t="s">
        <v>82</v>
      </c>
      <c r="K144" s="100"/>
      <c r="L144" s="100"/>
      <c r="M144" s="102"/>
      <c r="N144" s="102"/>
      <c r="O144" s="102"/>
      <c r="P144" s="102"/>
      <c r="Q144" s="102"/>
      <c r="R144" s="102"/>
      <c r="S144" s="75"/>
      <c r="T144" s="102"/>
    </row>
    <row r="145" spans="1:20" s="103" customFormat="1" ht="65.099999999999994" customHeight="1" x14ac:dyDescent="0.15">
      <c r="A145" s="106"/>
      <c r="B145" s="253"/>
      <c r="C145" s="253"/>
      <c r="D145" s="253"/>
      <c r="E145" s="253"/>
      <c r="F145" s="254"/>
      <c r="G145" s="2" t="str">
        <f>IF(LEN(B145)=0,"",IF(256-LEN(B145)&gt;0,"残り" &amp; 256-LEN(B145) &amp; "文字",IF(256-LEN(B145)=0,"","文字数がオーバーしています")))</f>
        <v/>
      </c>
      <c r="H145" s="100"/>
      <c r="I145" s="101"/>
      <c r="J145" s="7" t="s">
        <v>85</v>
      </c>
      <c r="K145" s="100"/>
      <c r="L145" s="100"/>
      <c r="M145" s="102"/>
      <c r="N145" s="102"/>
      <c r="O145" s="102"/>
      <c r="P145" s="102"/>
      <c r="Q145" s="102"/>
      <c r="R145" s="102"/>
      <c r="S145" s="75"/>
      <c r="T145" s="102"/>
    </row>
    <row r="146" spans="1:20" s="103" customFormat="1" ht="21" customHeight="1" x14ac:dyDescent="0.15">
      <c r="A146" s="106"/>
      <c r="B146" s="250"/>
      <c r="C146" s="251"/>
      <c r="D146" s="251"/>
      <c r="E146" s="251"/>
      <c r="F146" s="252"/>
      <c r="G146" s="2" t="str">
        <f>IF(LEN(B146)=0,"",IF(40-LEN(B146)&gt;0,"残り" &amp; 40-LEN(B146) &amp; "文字",IF(40-LEN(B146)=0,"","文字数がオーバーしています")))</f>
        <v/>
      </c>
      <c r="H146" s="100"/>
      <c r="I146" s="101"/>
      <c r="J146" s="7" t="s">
        <v>83</v>
      </c>
      <c r="K146" s="100"/>
      <c r="L146" s="100"/>
      <c r="M146" s="102"/>
      <c r="N146" s="102"/>
      <c r="O146" s="102"/>
      <c r="P146" s="102"/>
      <c r="Q146" s="102"/>
      <c r="R146" s="102"/>
      <c r="S146" s="75"/>
      <c r="T146" s="102"/>
    </row>
    <row r="147" spans="1:20" s="103" customFormat="1" ht="65.099999999999994" customHeight="1" thickBot="1" x14ac:dyDescent="0.2">
      <c r="A147" s="104"/>
      <c r="B147" s="255"/>
      <c r="C147" s="255"/>
      <c r="D147" s="255"/>
      <c r="E147" s="255"/>
      <c r="F147" s="256"/>
      <c r="G147" s="2" t="str">
        <f>IF(LEN(B147)=0,"",IF(256-LEN(B147)&gt;0,"残り" &amp; 256-LEN(B147) &amp; "文字",IF(256-LEN(B147)=0,"","文字数がオーバーしています")))</f>
        <v/>
      </c>
      <c r="H147" s="100"/>
      <c r="I147" s="101"/>
      <c r="J147" s="7" t="s">
        <v>86</v>
      </c>
      <c r="K147" s="100"/>
      <c r="L147" s="100"/>
      <c r="M147" s="102"/>
      <c r="N147" s="102"/>
      <c r="O147" s="102"/>
      <c r="P147" s="102"/>
      <c r="Q147" s="102"/>
      <c r="R147" s="102"/>
      <c r="S147" s="75"/>
      <c r="T147" s="102"/>
    </row>
    <row r="148" spans="1:20" ht="14.25" thickTop="1" x14ac:dyDescent="0.15">
      <c r="A148" s="91">
        <v>3</v>
      </c>
      <c r="B148" s="92" t="s">
        <v>177</v>
      </c>
      <c r="C148" s="270" t="str">
        <f>IF((MIN(I151:I153)=0),"標準項目の「あり」「なし」を選択してください","")</f>
        <v>標準項目の「あり」「なし」を選択してください</v>
      </c>
      <c r="D148" s="270"/>
      <c r="E148" s="270"/>
      <c r="F148" s="271"/>
      <c r="H148" s="75"/>
      <c r="I148" s="54"/>
      <c r="J148" s="7" t="s">
        <v>72</v>
      </c>
      <c r="K148" s="7"/>
      <c r="L148" s="75"/>
      <c r="M148" s="75"/>
      <c r="N148" s="75"/>
      <c r="O148" s="75"/>
      <c r="P148" s="75"/>
      <c r="Q148" s="75"/>
      <c r="R148" s="75"/>
      <c r="S148" s="75"/>
      <c r="T148" s="75"/>
    </row>
    <row r="149" spans="1:20" s="96" customFormat="1" ht="37.5" customHeight="1" x14ac:dyDescent="0.15">
      <c r="A149" s="93" t="s">
        <v>65</v>
      </c>
      <c r="B149" s="272" t="s">
        <v>221</v>
      </c>
      <c r="C149" s="273"/>
      <c r="D149" s="274" t="str">
        <f xml:space="preserve"> "評点（" &amp; REPT("○",COUNT(P151:P153)) &amp; REPT("●",COUNT(Q151:Q153)) &amp; "）"</f>
        <v>評点（）</v>
      </c>
      <c r="E149" s="274"/>
      <c r="F149" s="113" t="str">
        <f>IF(COUNT(R151:R153)&gt;0,"・非該当" &amp; COUNT(R151:R153),"")</f>
        <v/>
      </c>
      <c r="G149" s="80"/>
      <c r="H149" s="94"/>
      <c r="I149" s="95" t="str">
        <f>IF(MIN(I151:I153)=0,"",IF(COUNT(P151:Q153)=0,"-",IF(COUNT(P151:Q153)=COUNT(P151:P153),"A",IF(COUNT(P151:P153)=0,"C","B"))))</f>
        <v/>
      </c>
      <c r="J149" s="7" t="s">
        <v>59</v>
      </c>
      <c r="K149" s="95">
        <v>3</v>
      </c>
      <c r="L149" s="94">
        <v>17069</v>
      </c>
      <c r="M149" s="94"/>
      <c r="N149" s="94"/>
      <c r="O149" s="94"/>
      <c r="P149" s="94"/>
      <c r="Q149" s="94"/>
      <c r="R149" s="94"/>
      <c r="S149" s="75"/>
      <c r="T149" s="94"/>
    </row>
    <row r="150" spans="1:20" x14ac:dyDescent="0.15">
      <c r="A150" s="91"/>
      <c r="B150" s="107" t="s">
        <v>60</v>
      </c>
      <c r="C150" s="257" t="s">
        <v>61</v>
      </c>
      <c r="D150" s="258"/>
      <c r="E150" s="258"/>
      <c r="F150" s="259"/>
      <c r="H150" s="75"/>
      <c r="I150" s="54"/>
      <c r="J150" s="7" t="s">
        <v>62</v>
      </c>
      <c r="K150" s="7"/>
      <c r="L150" s="75"/>
      <c r="M150" s="75"/>
      <c r="N150" s="75"/>
      <c r="O150" s="75"/>
      <c r="P150" s="75"/>
      <c r="Q150" s="75"/>
      <c r="R150" s="75"/>
      <c r="S150" s="75"/>
      <c r="T150" s="75"/>
    </row>
    <row r="151" spans="1:20" ht="37.5" customHeight="1" x14ac:dyDescent="0.15">
      <c r="A151" s="91"/>
      <c r="B151" s="97"/>
      <c r="C151" s="260" t="s">
        <v>222</v>
      </c>
      <c r="D151" s="261"/>
      <c r="E151" s="262"/>
      <c r="F151" s="98"/>
      <c r="G151" s="80"/>
      <c r="H151" s="75"/>
      <c r="I151" s="54">
        <v>0</v>
      </c>
      <c r="J151" s="7" t="s">
        <v>63</v>
      </c>
      <c r="K151" s="7">
        <v>1</v>
      </c>
      <c r="L151" s="75">
        <v>58803</v>
      </c>
      <c r="M151" s="75"/>
      <c r="N151" s="75"/>
      <c r="O151" s="75"/>
      <c r="P151" s="75" t="str">
        <f>IF(I151=3,1,"")</f>
        <v/>
      </c>
      <c r="Q151" s="75" t="str">
        <f>IF(I151=2,1,"")</f>
        <v/>
      </c>
      <c r="R151" s="75" t="str">
        <f>IF(I151=1,1,"")</f>
        <v/>
      </c>
      <c r="S151" s="75"/>
      <c r="T151" s="75"/>
    </row>
    <row r="152" spans="1:20" ht="37.5" customHeight="1" x14ac:dyDescent="0.15">
      <c r="A152" s="91"/>
      <c r="B152" s="97"/>
      <c r="C152" s="260" t="s">
        <v>223</v>
      </c>
      <c r="D152" s="261"/>
      <c r="E152" s="262"/>
      <c r="F152" s="98"/>
      <c r="G152" s="80"/>
      <c r="H152" s="75"/>
      <c r="I152" s="54">
        <v>0</v>
      </c>
      <c r="J152" s="7" t="s">
        <v>63</v>
      </c>
      <c r="K152" s="7">
        <v>2</v>
      </c>
      <c r="L152" s="75">
        <v>58804</v>
      </c>
      <c r="M152" s="75"/>
      <c r="N152" s="75"/>
      <c r="O152" s="75"/>
      <c r="P152" s="75" t="str">
        <f>IF(I152=3,1,"")</f>
        <v/>
      </c>
      <c r="Q152" s="75" t="str">
        <f>IF(I152=2,1,"")</f>
        <v/>
      </c>
      <c r="R152" s="75" t="str">
        <f>IF(I152=1,1,"")</f>
        <v/>
      </c>
      <c r="S152" s="75"/>
      <c r="T152" s="75"/>
    </row>
    <row r="153" spans="1:20" ht="37.5" customHeight="1" thickBot="1" x14ac:dyDescent="0.2">
      <c r="A153" s="91"/>
      <c r="B153" s="97"/>
      <c r="C153" s="260" t="s">
        <v>224</v>
      </c>
      <c r="D153" s="261"/>
      <c r="E153" s="262"/>
      <c r="F153" s="98"/>
      <c r="G153" s="80"/>
      <c r="H153" s="75"/>
      <c r="I153" s="54">
        <v>0</v>
      </c>
      <c r="J153" s="7" t="s">
        <v>63</v>
      </c>
      <c r="K153" s="7">
        <v>3</v>
      </c>
      <c r="L153" s="75">
        <v>58805</v>
      </c>
      <c r="M153" s="75"/>
      <c r="N153" s="75"/>
      <c r="O153" s="75"/>
      <c r="P153" s="75" t="str">
        <f>IF(I153=3,1,"")</f>
        <v/>
      </c>
      <c r="Q153" s="75" t="str">
        <f>IF(I153=2,1,"")</f>
        <v/>
      </c>
      <c r="R153" s="75" t="str">
        <f>IF(I153=1,1,"")</f>
        <v/>
      </c>
      <c r="S153" s="75"/>
      <c r="T153" s="75"/>
    </row>
    <row r="154" spans="1:20" ht="20.25" customHeight="1" x14ac:dyDescent="0.15">
      <c r="A154" s="99"/>
      <c r="B154" s="263" t="s">
        <v>225</v>
      </c>
      <c r="C154" s="264"/>
      <c r="D154" s="265" t="str">
        <f>IF(AND(LEN(SBcaseB1_3)&lt;&gt;0,COUNT(R150:R153)=3),SBcheckBB_3,(IF(LEN(SBcheckBA_3)&lt;&gt;0,SBcheckBA_3, SBcheckBB_3)))</f>
        <v>評価項目3の講評を入力してください</v>
      </c>
      <c r="E154" s="265"/>
      <c r="F154" s="266"/>
      <c r="H154" s="75"/>
      <c r="I154" s="54"/>
      <c r="J154" s="7" t="s">
        <v>64</v>
      </c>
      <c r="K154" s="7"/>
      <c r="L154" s="75"/>
      <c r="M154" s="75"/>
      <c r="N154" s="75"/>
      <c r="O154" s="75"/>
      <c r="P154" s="75"/>
      <c r="Q154" s="75"/>
      <c r="R154" s="75"/>
      <c r="S154" s="75"/>
      <c r="T154" s="75"/>
    </row>
    <row r="155" spans="1:20" s="103" customFormat="1" ht="21" customHeight="1" x14ac:dyDescent="0.15">
      <c r="A155" s="105"/>
      <c r="B155" s="267"/>
      <c r="C155" s="268"/>
      <c r="D155" s="268"/>
      <c r="E155" s="268"/>
      <c r="F155" s="269"/>
      <c r="G155" s="2" t="str">
        <f>IF(LEN(B155)=0,"",IF(40-LEN(B155)&gt;0,"残り" &amp; 40-LEN(B155) &amp; "文字",IF(40-LEN(B155)=0,"","文字数がオーバーしています")))</f>
        <v/>
      </c>
      <c r="H155" s="100"/>
      <c r="I155" s="101"/>
      <c r="J155" s="7" t="s">
        <v>81</v>
      </c>
      <c r="K155" s="100"/>
      <c r="L155" s="100"/>
      <c r="M155" s="102"/>
      <c r="N155" s="102"/>
      <c r="O155" s="102"/>
      <c r="P155" s="102"/>
      <c r="Q155" s="102"/>
      <c r="R155" s="102"/>
      <c r="S155" s="75"/>
      <c r="T155" s="102"/>
    </row>
    <row r="156" spans="1:20" s="103" customFormat="1" ht="65.099999999999994" customHeight="1" x14ac:dyDescent="0.15">
      <c r="A156" s="106"/>
      <c r="B156" s="247"/>
      <c r="C156" s="248"/>
      <c r="D156" s="248"/>
      <c r="E156" s="248"/>
      <c r="F156" s="249"/>
      <c r="G156" s="2" t="str">
        <f>IF(LEN(B156)=0,"",IF(256-LEN(B156)&gt;0,"残り" &amp; 256-LEN(B156) &amp; "文字",IF(256-LEN(B156)=0,"","文字数がオーバーしています")))</f>
        <v/>
      </c>
      <c r="H156" s="100"/>
      <c r="I156" s="101"/>
      <c r="J156" s="7" t="s">
        <v>84</v>
      </c>
      <c r="K156" s="100"/>
      <c r="L156" s="100"/>
      <c r="M156" s="102"/>
      <c r="N156" s="102"/>
      <c r="O156" s="102"/>
      <c r="P156" s="102"/>
      <c r="Q156" s="102"/>
      <c r="R156" s="102"/>
      <c r="S156" s="75"/>
      <c r="T156" s="102"/>
    </row>
    <row r="157" spans="1:20" s="103" customFormat="1" ht="21" customHeight="1" x14ac:dyDescent="0.15">
      <c r="A157" s="106"/>
      <c r="B157" s="250"/>
      <c r="C157" s="251"/>
      <c r="D157" s="251"/>
      <c r="E157" s="251"/>
      <c r="F157" s="252"/>
      <c r="G157" s="2" t="str">
        <f>IF(LEN(B157)=0,"",IF(40-LEN(B157)&gt;0,"残り" &amp; 40-LEN(B157) &amp; "文字",IF(40-LEN(B157)=0,"","文字数がオーバーしています")))</f>
        <v/>
      </c>
      <c r="H157" s="100"/>
      <c r="I157" s="101"/>
      <c r="J157" s="7" t="s">
        <v>82</v>
      </c>
      <c r="K157" s="100"/>
      <c r="L157" s="100"/>
      <c r="M157" s="102"/>
      <c r="N157" s="102"/>
      <c r="O157" s="102"/>
      <c r="P157" s="102"/>
      <c r="Q157" s="102"/>
      <c r="R157" s="102"/>
      <c r="S157" s="75"/>
      <c r="T157" s="102"/>
    </row>
    <row r="158" spans="1:20" s="103" customFormat="1" ht="65.099999999999994" customHeight="1" x14ac:dyDescent="0.15">
      <c r="A158" s="106"/>
      <c r="B158" s="253"/>
      <c r="C158" s="253"/>
      <c r="D158" s="253"/>
      <c r="E158" s="253"/>
      <c r="F158" s="254"/>
      <c r="G158" s="2" t="str">
        <f>IF(LEN(B158)=0,"",IF(256-LEN(B158)&gt;0,"残り" &amp; 256-LEN(B158) &amp; "文字",IF(256-LEN(B158)=0,"","文字数がオーバーしています")))</f>
        <v/>
      </c>
      <c r="H158" s="100"/>
      <c r="I158" s="101"/>
      <c r="J158" s="7" t="s">
        <v>85</v>
      </c>
      <c r="K158" s="100"/>
      <c r="L158" s="100"/>
      <c r="M158" s="102"/>
      <c r="N158" s="102"/>
      <c r="O158" s="102"/>
      <c r="P158" s="102"/>
      <c r="Q158" s="102"/>
      <c r="R158" s="102"/>
      <c r="S158" s="75"/>
      <c r="T158" s="102"/>
    </row>
    <row r="159" spans="1:20" s="103" customFormat="1" ht="21" customHeight="1" x14ac:dyDescent="0.15">
      <c r="A159" s="106"/>
      <c r="B159" s="250"/>
      <c r="C159" s="251"/>
      <c r="D159" s="251"/>
      <c r="E159" s="251"/>
      <c r="F159" s="252"/>
      <c r="G159" s="2" t="str">
        <f>IF(LEN(B159)=0,"",IF(40-LEN(B159)&gt;0,"残り" &amp; 40-LEN(B159) &amp; "文字",IF(40-LEN(B159)=0,"","文字数がオーバーしています")))</f>
        <v/>
      </c>
      <c r="H159" s="100"/>
      <c r="I159" s="101"/>
      <c r="J159" s="7" t="s">
        <v>83</v>
      </c>
      <c r="K159" s="100"/>
      <c r="L159" s="100"/>
      <c r="M159" s="102"/>
      <c r="N159" s="102"/>
      <c r="O159" s="102"/>
      <c r="P159" s="102"/>
      <c r="Q159" s="102"/>
      <c r="R159" s="102"/>
      <c r="S159" s="75"/>
      <c r="T159" s="102"/>
    </row>
    <row r="160" spans="1:20" s="103" customFormat="1" ht="65.099999999999994" customHeight="1" thickBot="1" x14ac:dyDescent="0.2">
      <c r="A160" s="104"/>
      <c r="B160" s="255"/>
      <c r="C160" s="255"/>
      <c r="D160" s="255"/>
      <c r="E160" s="255"/>
      <c r="F160" s="256"/>
      <c r="G160" s="2" t="str">
        <f>IF(LEN(B160)=0,"",IF(256-LEN(B160)&gt;0,"残り" &amp; 256-LEN(B160) &amp; "文字",IF(256-LEN(B160)=0,"","文字数がオーバーしています")))</f>
        <v/>
      </c>
      <c r="H160" s="100"/>
      <c r="I160" s="101"/>
      <c r="J160" s="7" t="s">
        <v>86</v>
      </c>
      <c r="K160" s="100"/>
      <c r="L160" s="100"/>
      <c r="M160" s="102"/>
      <c r="N160" s="102"/>
      <c r="O160" s="102"/>
      <c r="P160" s="102"/>
      <c r="Q160" s="102"/>
      <c r="R160" s="102"/>
      <c r="S160" s="75"/>
      <c r="T160" s="102"/>
    </row>
    <row r="161" spans="1:20" ht="14.25" thickTop="1" x14ac:dyDescent="0.15">
      <c r="A161" s="91">
        <v>4</v>
      </c>
      <c r="B161" s="92" t="s">
        <v>181</v>
      </c>
      <c r="C161" s="270" t="str">
        <f>IF((MIN(I164:I168)=0),"標準項目の「あり」「なし」を選択してください","")</f>
        <v>標準項目の「あり」「なし」を選択してください</v>
      </c>
      <c r="D161" s="270"/>
      <c r="E161" s="270"/>
      <c r="F161" s="271"/>
      <c r="H161" s="75"/>
      <c r="I161" s="54"/>
      <c r="J161" s="7" t="s">
        <v>72</v>
      </c>
      <c r="K161" s="7"/>
      <c r="L161" s="75"/>
      <c r="M161" s="75"/>
      <c r="N161" s="75"/>
      <c r="O161" s="75"/>
      <c r="P161" s="75"/>
      <c r="Q161" s="75"/>
      <c r="R161" s="75"/>
      <c r="S161" s="75"/>
      <c r="T161" s="75"/>
    </row>
    <row r="162" spans="1:20" s="96" customFormat="1" ht="37.5" customHeight="1" x14ac:dyDescent="0.15">
      <c r="A162" s="93" t="s">
        <v>65</v>
      </c>
      <c r="B162" s="272" t="s">
        <v>226</v>
      </c>
      <c r="C162" s="273"/>
      <c r="D162" s="274" t="str">
        <f xml:space="preserve"> "評点（" &amp; REPT("○",COUNT(P164:P168)) &amp; REPT("●",COUNT(Q164:Q168)) &amp; "）"</f>
        <v>評点（）</v>
      </c>
      <c r="E162" s="274"/>
      <c r="F162" s="113" t="str">
        <f>IF(COUNT(R164:R168)&gt;0,"・非該当" &amp; COUNT(R164:R168),"")</f>
        <v/>
      </c>
      <c r="G162" s="80"/>
      <c r="H162" s="94"/>
      <c r="I162" s="95" t="str">
        <f>IF(MIN(I164:I168)=0,"",IF(COUNT(P164:Q168)=0,"-",IF(COUNT(P164:Q168)=COUNT(P164:P168),"A",IF(COUNT(P164:P168)=0,"C","B"))))</f>
        <v/>
      </c>
      <c r="J162" s="7" t="s">
        <v>59</v>
      </c>
      <c r="K162" s="95">
        <v>4</v>
      </c>
      <c r="L162" s="94">
        <v>17070</v>
      </c>
      <c r="M162" s="94"/>
      <c r="N162" s="94"/>
      <c r="O162" s="94"/>
      <c r="P162" s="94"/>
      <c r="Q162" s="94"/>
      <c r="R162" s="94"/>
      <c r="S162" s="75"/>
      <c r="T162" s="94"/>
    </row>
    <row r="163" spans="1:20" x14ac:dyDescent="0.15">
      <c r="A163" s="91"/>
      <c r="B163" s="107" t="s">
        <v>60</v>
      </c>
      <c r="C163" s="257" t="s">
        <v>61</v>
      </c>
      <c r="D163" s="258"/>
      <c r="E163" s="258"/>
      <c r="F163" s="259"/>
      <c r="H163" s="75"/>
      <c r="I163" s="54"/>
      <c r="J163" s="7" t="s">
        <v>62</v>
      </c>
      <c r="K163" s="7"/>
      <c r="L163" s="75"/>
      <c r="M163" s="75"/>
      <c r="N163" s="75"/>
      <c r="O163" s="75"/>
      <c r="P163" s="75"/>
      <c r="Q163" s="75"/>
      <c r="R163" s="75"/>
      <c r="S163" s="75"/>
      <c r="T163" s="75"/>
    </row>
    <row r="164" spans="1:20" ht="37.5" customHeight="1" x14ac:dyDescent="0.15">
      <c r="A164" s="91"/>
      <c r="B164" s="97"/>
      <c r="C164" s="260" t="s">
        <v>227</v>
      </c>
      <c r="D164" s="261"/>
      <c r="E164" s="262"/>
      <c r="F164" s="98"/>
      <c r="G164" s="80"/>
      <c r="H164" s="75"/>
      <c r="I164" s="54">
        <v>0</v>
      </c>
      <c r="J164" s="7" t="s">
        <v>63</v>
      </c>
      <c r="K164" s="7">
        <v>1</v>
      </c>
      <c r="L164" s="75">
        <v>58806</v>
      </c>
      <c r="M164" s="75"/>
      <c r="N164" s="75"/>
      <c r="O164" s="75"/>
      <c r="P164" s="75" t="str">
        <f>IF(I164=3,1,"")</f>
        <v/>
      </c>
      <c r="Q164" s="75" t="str">
        <f>IF(I164=2,1,"")</f>
        <v/>
      </c>
      <c r="R164" s="75" t="str">
        <f>IF(I164=1,1,"")</f>
        <v/>
      </c>
      <c r="S164" s="75"/>
      <c r="T164" s="75"/>
    </row>
    <row r="165" spans="1:20" ht="37.5" customHeight="1" x14ac:dyDescent="0.15">
      <c r="A165" s="91"/>
      <c r="B165" s="97"/>
      <c r="C165" s="260" t="s">
        <v>228</v>
      </c>
      <c r="D165" s="261"/>
      <c r="E165" s="262"/>
      <c r="F165" s="98"/>
      <c r="G165" s="80"/>
      <c r="H165" s="75"/>
      <c r="I165" s="54">
        <v>0</v>
      </c>
      <c r="J165" s="7" t="s">
        <v>63</v>
      </c>
      <c r="K165" s="7">
        <v>2</v>
      </c>
      <c r="L165" s="75">
        <v>58807</v>
      </c>
      <c r="M165" s="75"/>
      <c r="N165" s="75"/>
      <c r="O165" s="75"/>
      <c r="P165" s="75" t="str">
        <f>IF(I165=3,1,"")</f>
        <v/>
      </c>
      <c r="Q165" s="75" t="str">
        <f>IF(I165=2,1,"")</f>
        <v/>
      </c>
      <c r="R165" s="75" t="str">
        <f>IF(I165=1,1,"")</f>
        <v/>
      </c>
      <c r="S165" s="75"/>
      <c r="T165" s="75"/>
    </row>
    <row r="166" spans="1:20" ht="37.5" customHeight="1" x14ac:dyDescent="0.15">
      <c r="A166" s="91"/>
      <c r="B166" s="97"/>
      <c r="C166" s="260" t="s">
        <v>229</v>
      </c>
      <c r="D166" s="261"/>
      <c r="E166" s="262"/>
      <c r="F166" s="98"/>
      <c r="G166" s="80"/>
      <c r="H166" s="75"/>
      <c r="I166" s="54">
        <v>0</v>
      </c>
      <c r="J166" s="7" t="s">
        <v>63</v>
      </c>
      <c r="K166" s="7">
        <v>3</v>
      </c>
      <c r="L166" s="75">
        <v>58808</v>
      </c>
      <c r="M166" s="75"/>
      <c r="N166" s="75"/>
      <c r="O166" s="75"/>
      <c r="P166" s="75" t="str">
        <f>IF(I166=3,1,"")</f>
        <v/>
      </c>
      <c r="Q166" s="75" t="str">
        <f>IF(I166=2,1,"")</f>
        <v/>
      </c>
      <c r="R166" s="75" t="str">
        <f>IF(I166=1,1,"")</f>
        <v/>
      </c>
      <c r="S166" s="75"/>
      <c r="T166" s="75"/>
    </row>
    <row r="167" spans="1:20" ht="37.5" customHeight="1" x14ac:dyDescent="0.15">
      <c r="A167" s="91"/>
      <c r="B167" s="97"/>
      <c r="C167" s="260" t="s">
        <v>230</v>
      </c>
      <c r="D167" s="261"/>
      <c r="E167" s="262"/>
      <c r="F167" s="98"/>
      <c r="G167" s="80"/>
      <c r="H167" s="75"/>
      <c r="I167" s="54">
        <v>0</v>
      </c>
      <c r="J167" s="7" t="s">
        <v>63</v>
      </c>
      <c r="K167" s="7">
        <v>4</v>
      </c>
      <c r="L167" s="75">
        <v>58809</v>
      </c>
      <c r="M167" s="75"/>
      <c r="N167" s="75"/>
      <c r="O167" s="75"/>
      <c r="P167" s="75" t="str">
        <f>IF(I167=3,1,"")</f>
        <v/>
      </c>
      <c r="Q167" s="75" t="str">
        <f>IF(I167=2,1,"")</f>
        <v/>
      </c>
      <c r="R167" s="75" t="str">
        <f>IF(I167=1,1,"")</f>
        <v/>
      </c>
      <c r="S167" s="75"/>
      <c r="T167" s="75"/>
    </row>
    <row r="168" spans="1:20" ht="37.5" customHeight="1" thickBot="1" x14ac:dyDescent="0.2">
      <c r="A168" s="91"/>
      <c r="B168" s="97"/>
      <c r="C168" s="260" t="s">
        <v>231</v>
      </c>
      <c r="D168" s="261"/>
      <c r="E168" s="262"/>
      <c r="F168" s="98"/>
      <c r="G168" s="80"/>
      <c r="H168" s="75"/>
      <c r="I168" s="54">
        <v>0</v>
      </c>
      <c r="J168" s="7" t="s">
        <v>63</v>
      </c>
      <c r="K168" s="7">
        <v>5</v>
      </c>
      <c r="L168" s="75">
        <v>58810</v>
      </c>
      <c r="M168" s="75"/>
      <c r="N168" s="75"/>
      <c r="O168" s="75"/>
      <c r="P168" s="75" t="str">
        <f>IF(I168=3,1,"")</f>
        <v/>
      </c>
      <c r="Q168" s="75" t="str">
        <f>IF(I168=2,1,"")</f>
        <v/>
      </c>
      <c r="R168" s="75" t="str">
        <f>IF(I168=1,1,"")</f>
        <v/>
      </c>
      <c r="S168" s="75"/>
      <c r="T168" s="75"/>
    </row>
    <row r="169" spans="1:20" ht="20.25" customHeight="1" x14ac:dyDescent="0.15">
      <c r="A169" s="99"/>
      <c r="B169" s="263" t="s">
        <v>232</v>
      </c>
      <c r="C169" s="264"/>
      <c r="D169" s="265" t="str">
        <f>IF(AND(LEN(SBcaseB1_4)&lt;&gt;0,COUNT(R163:R168)=5),SBcheckBB_4,(IF(LEN(SBcheckBA_4)&lt;&gt;0,SBcheckBA_4, SBcheckBB_4)))</f>
        <v>評価項目4の講評を入力してください</v>
      </c>
      <c r="E169" s="265"/>
      <c r="F169" s="266"/>
      <c r="H169" s="75"/>
      <c r="I169" s="54"/>
      <c r="J169" s="7" t="s">
        <v>64</v>
      </c>
      <c r="K169" s="7"/>
      <c r="L169" s="75"/>
      <c r="M169" s="75"/>
      <c r="N169" s="75"/>
      <c r="O169" s="75"/>
      <c r="P169" s="75"/>
      <c r="Q169" s="75"/>
      <c r="R169" s="75"/>
      <c r="S169" s="75"/>
      <c r="T169" s="75"/>
    </row>
    <row r="170" spans="1:20" s="103" customFormat="1" ht="21" customHeight="1" x14ac:dyDescent="0.15">
      <c r="A170" s="105"/>
      <c r="B170" s="267"/>
      <c r="C170" s="268"/>
      <c r="D170" s="268"/>
      <c r="E170" s="268"/>
      <c r="F170" s="269"/>
      <c r="G170" s="2" t="str">
        <f>IF(LEN(B170)=0,"",IF(40-LEN(B170)&gt;0,"残り" &amp; 40-LEN(B170) &amp; "文字",IF(40-LEN(B170)=0,"","文字数がオーバーしています")))</f>
        <v/>
      </c>
      <c r="H170" s="100"/>
      <c r="I170" s="101"/>
      <c r="J170" s="7" t="s">
        <v>81</v>
      </c>
      <c r="K170" s="100"/>
      <c r="L170" s="100"/>
      <c r="M170" s="102"/>
      <c r="N170" s="102"/>
      <c r="O170" s="102"/>
      <c r="P170" s="102"/>
      <c r="Q170" s="102"/>
      <c r="R170" s="102"/>
      <c r="S170" s="75"/>
      <c r="T170" s="102"/>
    </row>
    <row r="171" spans="1:20" s="103" customFormat="1" ht="65.099999999999994" customHeight="1" x14ac:dyDescent="0.15">
      <c r="A171" s="106"/>
      <c r="B171" s="247"/>
      <c r="C171" s="248"/>
      <c r="D171" s="248"/>
      <c r="E171" s="248"/>
      <c r="F171" s="249"/>
      <c r="G171" s="2" t="str">
        <f>IF(LEN(B171)=0,"",IF(256-LEN(B171)&gt;0,"残り" &amp; 256-LEN(B171) &amp; "文字",IF(256-LEN(B171)=0,"","文字数がオーバーしています")))</f>
        <v/>
      </c>
      <c r="H171" s="100"/>
      <c r="I171" s="101"/>
      <c r="J171" s="7" t="s">
        <v>84</v>
      </c>
      <c r="K171" s="100"/>
      <c r="L171" s="100"/>
      <c r="M171" s="102"/>
      <c r="N171" s="102"/>
      <c r="O171" s="102"/>
      <c r="P171" s="102"/>
      <c r="Q171" s="102"/>
      <c r="R171" s="102"/>
      <c r="S171" s="75"/>
      <c r="T171" s="102"/>
    </row>
    <row r="172" spans="1:20" s="103" customFormat="1" ht="21" customHeight="1" x14ac:dyDescent="0.15">
      <c r="A172" s="106"/>
      <c r="B172" s="250"/>
      <c r="C172" s="251"/>
      <c r="D172" s="251"/>
      <c r="E172" s="251"/>
      <c r="F172" s="252"/>
      <c r="G172" s="2" t="str">
        <f>IF(LEN(B172)=0,"",IF(40-LEN(B172)&gt;0,"残り" &amp; 40-LEN(B172) &amp; "文字",IF(40-LEN(B172)=0,"","文字数がオーバーしています")))</f>
        <v/>
      </c>
      <c r="H172" s="100"/>
      <c r="I172" s="101"/>
      <c r="J172" s="7" t="s">
        <v>82</v>
      </c>
      <c r="K172" s="100"/>
      <c r="L172" s="100"/>
      <c r="M172" s="102"/>
      <c r="N172" s="102"/>
      <c r="O172" s="102"/>
      <c r="P172" s="102"/>
      <c r="Q172" s="102"/>
      <c r="R172" s="102"/>
      <c r="S172" s="75"/>
      <c r="T172" s="102"/>
    </row>
    <row r="173" spans="1:20" s="103" customFormat="1" ht="65.099999999999994" customHeight="1" x14ac:dyDescent="0.15">
      <c r="A173" s="106"/>
      <c r="B173" s="253"/>
      <c r="C173" s="253"/>
      <c r="D173" s="253"/>
      <c r="E173" s="253"/>
      <c r="F173" s="254"/>
      <c r="G173" s="2" t="str">
        <f>IF(LEN(B173)=0,"",IF(256-LEN(B173)&gt;0,"残り" &amp; 256-LEN(B173) &amp; "文字",IF(256-LEN(B173)=0,"","文字数がオーバーしています")))</f>
        <v/>
      </c>
      <c r="H173" s="100"/>
      <c r="I173" s="101"/>
      <c r="J173" s="7" t="s">
        <v>85</v>
      </c>
      <c r="K173" s="100"/>
      <c r="L173" s="100"/>
      <c r="M173" s="102"/>
      <c r="N173" s="102"/>
      <c r="O173" s="102"/>
      <c r="P173" s="102"/>
      <c r="Q173" s="102"/>
      <c r="R173" s="102"/>
      <c r="S173" s="75"/>
      <c r="T173" s="102"/>
    </row>
    <row r="174" spans="1:20" s="103" customFormat="1" ht="21" customHeight="1" x14ac:dyDescent="0.15">
      <c r="A174" s="106"/>
      <c r="B174" s="250"/>
      <c r="C174" s="251"/>
      <c r="D174" s="251"/>
      <c r="E174" s="251"/>
      <c r="F174" s="252"/>
      <c r="G174" s="2" t="str">
        <f>IF(LEN(B174)=0,"",IF(40-LEN(B174)&gt;0,"残り" &amp; 40-LEN(B174) &amp; "文字",IF(40-LEN(B174)=0,"","文字数がオーバーしています")))</f>
        <v/>
      </c>
      <c r="H174" s="100"/>
      <c r="I174" s="101"/>
      <c r="J174" s="7" t="s">
        <v>83</v>
      </c>
      <c r="K174" s="100"/>
      <c r="L174" s="100"/>
      <c r="M174" s="102"/>
      <c r="N174" s="102"/>
      <c r="O174" s="102"/>
      <c r="P174" s="102"/>
      <c r="Q174" s="102"/>
      <c r="R174" s="102"/>
      <c r="S174" s="75"/>
      <c r="T174" s="102"/>
    </row>
    <row r="175" spans="1:20" s="103" customFormat="1" ht="65.099999999999994" customHeight="1" thickBot="1" x14ac:dyDescent="0.2">
      <c r="A175" s="104"/>
      <c r="B175" s="255"/>
      <c r="C175" s="255"/>
      <c r="D175" s="255"/>
      <c r="E175" s="255"/>
      <c r="F175" s="256"/>
      <c r="G175" s="2" t="str">
        <f>IF(LEN(B175)=0,"",IF(256-LEN(B175)&gt;0,"残り" &amp; 256-LEN(B175) &amp; "文字",IF(256-LEN(B175)=0,"","文字数がオーバーしています")))</f>
        <v/>
      </c>
      <c r="H175" s="100"/>
      <c r="I175" s="101"/>
      <c r="J175" s="7" t="s">
        <v>86</v>
      </c>
      <c r="K175" s="100"/>
      <c r="L175" s="100"/>
      <c r="M175" s="102"/>
      <c r="N175" s="102"/>
      <c r="O175" s="102"/>
      <c r="P175" s="102"/>
      <c r="Q175" s="102"/>
      <c r="R175" s="102"/>
      <c r="S175" s="75"/>
      <c r="T175" s="102"/>
    </row>
    <row r="176" spans="1:20" ht="14.25" thickTop="1" x14ac:dyDescent="0.15">
      <c r="A176" s="91">
        <v>5</v>
      </c>
      <c r="B176" s="92" t="s">
        <v>234</v>
      </c>
      <c r="C176" s="270" t="str">
        <f>IF((MIN(I179:I182)=0),"標準項目の「あり」「なし」を選択してください","")</f>
        <v>標準項目の「あり」「なし」を選択してください</v>
      </c>
      <c r="D176" s="270"/>
      <c r="E176" s="270"/>
      <c r="F176" s="271"/>
      <c r="H176" s="75"/>
      <c r="I176" s="54"/>
      <c r="J176" s="7" t="s">
        <v>72</v>
      </c>
      <c r="K176" s="7"/>
      <c r="L176" s="75"/>
      <c r="M176" s="75"/>
      <c r="N176" s="75"/>
      <c r="O176" s="75"/>
      <c r="P176" s="75"/>
      <c r="Q176" s="75"/>
      <c r="R176" s="75"/>
      <c r="S176" s="75"/>
      <c r="T176" s="75"/>
    </row>
    <row r="177" spans="1:20" s="96" customFormat="1" ht="37.5" customHeight="1" x14ac:dyDescent="0.15">
      <c r="A177" s="93" t="s">
        <v>65</v>
      </c>
      <c r="B177" s="272" t="s">
        <v>233</v>
      </c>
      <c r="C177" s="273"/>
      <c r="D177" s="274" t="str">
        <f xml:space="preserve"> "評点（" &amp; REPT("○",COUNT(P179:P182)) &amp; REPT("●",COUNT(Q179:Q182)) &amp; "）"</f>
        <v>評点（）</v>
      </c>
      <c r="E177" s="274"/>
      <c r="F177" s="113" t="str">
        <f>IF(COUNT(R179:R182)&gt;0,"・非該当" &amp; COUNT(R179:R182),"")</f>
        <v/>
      </c>
      <c r="G177" s="80"/>
      <c r="H177" s="94"/>
      <c r="I177" s="95" t="str">
        <f>IF(MIN(I179:I182)=0,"",IF(COUNT(P179:Q182)=0,"-",IF(COUNT(P179:Q182)=COUNT(P179:P182),"A",IF(COUNT(P179:P182)=0,"C","B"))))</f>
        <v/>
      </c>
      <c r="J177" s="7" t="s">
        <v>59</v>
      </c>
      <c r="K177" s="95">
        <v>5</v>
      </c>
      <c r="L177" s="94">
        <v>17071</v>
      </c>
      <c r="M177" s="94"/>
      <c r="N177" s="94"/>
      <c r="O177" s="94"/>
      <c r="P177" s="94"/>
      <c r="Q177" s="94"/>
      <c r="R177" s="94"/>
      <c r="S177" s="75"/>
      <c r="T177" s="94"/>
    </row>
    <row r="178" spans="1:20" x14ac:dyDescent="0.15">
      <c r="A178" s="91"/>
      <c r="B178" s="107" t="s">
        <v>60</v>
      </c>
      <c r="C178" s="257" t="s">
        <v>61</v>
      </c>
      <c r="D178" s="258"/>
      <c r="E178" s="258"/>
      <c r="F178" s="259"/>
      <c r="H178" s="75"/>
      <c r="I178" s="54"/>
      <c r="J178" s="7" t="s">
        <v>62</v>
      </c>
      <c r="K178" s="7"/>
      <c r="L178" s="75"/>
      <c r="M178" s="75"/>
      <c r="N178" s="75"/>
      <c r="O178" s="75"/>
      <c r="P178" s="75"/>
      <c r="Q178" s="75"/>
      <c r="R178" s="75"/>
      <c r="S178" s="75"/>
      <c r="T178" s="75"/>
    </row>
    <row r="179" spans="1:20" ht="37.5" customHeight="1" x14ac:dyDescent="0.15">
      <c r="A179" s="91"/>
      <c r="B179" s="97"/>
      <c r="C179" s="260" t="s">
        <v>235</v>
      </c>
      <c r="D179" s="261"/>
      <c r="E179" s="262"/>
      <c r="F179" s="98"/>
      <c r="G179" s="80"/>
      <c r="H179" s="75"/>
      <c r="I179" s="54">
        <v>0</v>
      </c>
      <c r="J179" s="7" t="s">
        <v>63</v>
      </c>
      <c r="K179" s="7">
        <v>1</v>
      </c>
      <c r="L179" s="75">
        <v>58811</v>
      </c>
      <c r="M179" s="75"/>
      <c r="N179" s="75"/>
      <c r="O179" s="75"/>
      <c r="P179" s="75" t="str">
        <f>IF(I179=3,1,"")</f>
        <v/>
      </c>
      <c r="Q179" s="75" t="str">
        <f>IF(I179=2,1,"")</f>
        <v/>
      </c>
      <c r="R179" s="75" t="str">
        <f>IF(I179=1,1,"")</f>
        <v/>
      </c>
      <c r="S179" s="75"/>
      <c r="T179" s="75"/>
    </row>
    <row r="180" spans="1:20" ht="37.5" customHeight="1" x14ac:dyDescent="0.15">
      <c r="A180" s="91"/>
      <c r="B180" s="97"/>
      <c r="C180" s="260" t="s">
        <v>236</v>
      </c>
      <c r="D180" s="261"/>
      <c r="E180" s="262"/>
      <c r="F180" s="98"/>
      <c r="G180" s="80"/>
      <c r="H180" s="75"/>
      <c r="I180" s="54">
        <v>0</v>
      </c>
      <c r="J180" s="7" t="s">
        <v>63</v>
      </c>
      <c r="K180" s="7">
        <v>2</v>
      </c>
      <c r="L180" s="75">
        <v>58812</v>
      </c>
      <c r="M180" s="75"/>
      <c r="N180" s="75"/>
      <c r="O180" s="75"/>
      <c r="P180" s="75" t="str">
        <f>IF(I180=3,1,"")</f>
        <v/>
      </c>
      <c r="Q180" s="75" t="str">
        <f>IF(I180=2,1,"")</f>
        <v/>
      </c>
      <c r="R180" s="75" t="str">
        <f>IF(I180=1,1,"")</f>
        <v/>
      </c>
      <c r="S180" s="75"/>
      <c r="T180" s="75"/>
    </row>
    <row r="181" spans="1:20" ht="37.5" customHeight="1" x14ac:dyDescent="0.15">
      <c r="A181" s="91"/>
      <c r="B181" s="97"/>
      <c r="C181" s="260" t="s">
        <v>237</v>
      </c>
      <c r="D181" s="261"/>
      <c r="E181" s="262"/>
      <c r="F181" s="98"/>
      <c r="G181" s="80"/>
      <c r="H181" s="75"/>
      <c r="I181" s="54">
        <v>0</v>
      </c>
      <c r="J181" s="7" t="s">
        <v>63</v>
      </c>
      <c r="K181" s="7">
        <v>3</v>
      </c>
      <c r="L181" s="75">
        <v>58813</v>
      </c>
      <c r="M181" s="75"/>
      <c r="N181" s="75"/>
      <c r="O181" s="75"/>
      <c r="P181" s="75" t="str">
        <f>IF(I181=3,1,"")</f>
        <v/>
      </c>
      <c r="Q181" s="75" t="str">
        <f>IF(I181=2,1,"")</f>
        <v/>
      </c>
      <c r="R181" s="75" t="str">
        <f>IF(I181=1,1,"")</f>
        <v/>
      </c>
      <c r="S181" s="75"/>
      <c r="T181" s="75"/>
    </row>
    <row r="182" spans="1:20" ht="37.5" customHeight="1" thickBot="1" x14ac:dyDescent="0.2">
      <c r="A182" s="91"/>
      <c r="B182" s="97"/>
      <c r="C182" s="260" t="s">
        <v>238</v>
      </c>
      <c r="D182" s="261"/>
      <c r="E182" s="262"/>
      <c r="F182" s="98"/>
      <c r="G182" s="80"/>
      <c r="H182" s="75"/>
      <c r="I182" s="54">
        <v>0</v>
      </c>
      <c r="J182" s="7" t="s">
        <v>63</v>
      </c>
      <c r="K182" s="7">
        <v>4</v>
      </c>
      <c r="L182" s="75">
        <v>58814</v>
      </c>
      <c r="M182" s="75"/>
      <c r="N182" s="75"/>
      <c r="O182" s="75"/>
      <c r="P182" s="75" t="str">
        <f>IF(I182=3,1,"")</f>
        <v/>
      </c>
      <c r="Q182" s="75" t="str">
        <f>IF(I182=2,1,"")</f>
        <v/>
      </c>
      <c r="R182" s="75" t="str">
        <f>IF(I182=1,1,"")</f>
        <v/>
      </c>
      <c r="S182" s="75"/>
      <c r="T182" s="75"/>
    </row>
    <row r="183" spans="1:20" ht="20.25" customHeight="1" x14ac:dyDescent="0.15">
      <c r="A183" s="99"/>
      <c r="B183" s="263" t="s">
        <v>239</v>
      </c>
      <c r="C183" s="264"/>
      <c r="D183" s="265" t="str">
        <f>IF(AND(LEN(SBcaseB1_5)&lt;&gt;0,COUNT(R178:R182)=4),SBcheckBB_5,(IF(LEN(SBcheckBA_5)&lt;&gt;0,SBcheckBA_5, SBcheckBB_5)))</f>
        <v>評価項目5の講評を入力してください</v>
      </c>
      <c r="E183" s="265"/>
      <c r="F183" s="266"/>
      <c r="H183" s="75"/>
      <c r="I183" s="54"/>
      <c r="J183" s="7" t="s">
        <v>64</v>
      </c>
      <c r="K183" s="7"/>
      <c r="L183" s="75"/>
      <c r="M183" s="75"/>
      <c r="N183" s="75"/>
      <c r="O183" s="75"/>
      <c r="P183" s="75"/>
      <c r="Q183" s="75"/>
      <c r="R183" s="75"/>
      <c r="S183" s="75"/>
      <c r="T183" s="75"/>
    </row>
    <row r="184" spans="1:20" s="103" customFormat="1" ht="21" customHeight="1" x14ac:dyDescent="0.15">
      <c r="A184" s="105"/>
      <c r="B184" s="267"/>
      <c r="C184" s="268"/>
      <c r="D184" s="268"/>
      <c r="E184" s="268"/>
      <c r="F184" s="269"/>
      <c r="G184" s="2" t="str">
        <f>IF(LEN(B184)=0,"",IF(40-LEN(B184)&gt;0,"残り" &amp; 40-LEN(B184) &amp; "文字",IF(40-LEN(B184)=0,"","文字数がオーバーしています")))</f>
        <v/>
      </c>
      <c r="H184" s="100"/>
      <c r="I184" s="101"/>
      <c r="J184" s="7" t="s">
        <v>81</v>
      </c>
      <c r="K184" s="100"/>
      <c r="L184" s="100"/>
      <c r="M184" s="102"/>
      <c r="N184" s="102"/>
      <c r="O184" s="102"/>
      <c r="P184" s="102"/>
      <c r="Q184" s="102"/>
      <c r="R184" s="102"/>
      <c r="S184" s="75"/>
      <c r="T184" s="102"/>
    </row>
    <row r="185" spans="1:20" s="103" customFormat="1" ht="65.099999999999994" customHeight="1" x14ac:dyDescent="0.15">
      <c r="A185" s="106"/>
      <c r="B185" s="247"/>
      <c r="C185" s="248"/>
      <c r="D185" s="248"/>
      <c r="E185" s="248"/>
      <c r="F185" s="249"/>
      <c r="G185" s="2" t="str">
        <f>IF(LEN(B185)=0,"",IF(256-LEN(B185)&gt;0,"残り" &amp; 256-LEN(B185) &amp; "文字",IF(256-LEN(B185)=0,"","文字数がオーバーしています")))</f>
        <v/>
      </c>
      <c r="H185" s="100"/>
      <c r="I185" s="101"/>
      <c r="J185" s="7" t="s">
        <v>84</v>
      </c>
      <c r="K185" s="100"/>
      <c r="L185" s="100"/>
      <c r="M185" s="102"/>
      <c r="N185" s="102"/>
      <c r="O185" s="102"/>
      <c r="P185" s="102"/>
      <c r="Q185" s="102"/>
      <c r="R185" s="102"/>
      <c r="S185" s="75"/>
      <c r="T185" s="102"/>
    </row>
    <row r="186" spans="1:20" s="103" customFormat="1" ht="21" customHeight="1" x14ac:dyDescent="0.15">
      <c r="A186" s="106"/>
      <c r="B186" s="250"/>
      <c r="C186" s="251"/>
      <c r="D186" s="251"/>
      <c r="E186" s="251"/>
      <c r="F186" s="252"/>
      <c r="G186" s="2" t="str">
        <f>IF(LEN(B186)=0,"",IF(40-LEN(B186)&gt;0,"残り" &amp; 40-LEN(B186) &amp; "文字",IF(40-LEN(B186)=0,"","文字数がオーバーしています")))</f>
        <v/>
      </c>
      <c r="H186" s="100"/>
      <c r="I186" s="101"/>
      <c r="J186" s="7" t="s">
        <v>82</v>
      </c>
      <c r="K186" s="100"/>
      <c r="L186" s="100"/>
      <c r="M186" s="102"/>
      <c r="N186" s="102"/>
      <c r="O186" s="102"/>
      <c r="P186" s="102"/>
      <c r="Q186" s="102"/>
      <c r="R186" s="102"/>
      <c r="S186" s="75"/>
      <c r="T186" s="102"/>
    </row>
    <row r="187" spans="1:20" s="103" customFormat="1" ht="65.099999999999994" customHeight="1" x14ac:dyDescent="0.15">
      <c r="A187" s="106"/>
      <c r="B187" s="253"/>
      <c r="C187" s="253"/>
      <c r="D187" s="253"/>
      <c r="E187" s="253"/>
      <c r="F187" s="254"/>
      <c r="G187" s="2" t="str">
        <f>IF(LEN(B187)=0,"",IF(256-LEN(B187)&gt;0,"残り" &amp; 256-LEN(B187) &amp; "文字",IF(256-LEN(B187)=0,"","文字数がオーバーしています")))</f>
        <v/>
      </c>
      <c r="H187" s="100"/>
      <c r="I187" s="101"/>
      <c r="J187" s="7" t="s">
        <v>85</v>
      </c>
      <c r="K187" s="100"/>
      <c r="L187" s="100"/>
      <c r="M187" s="102"/>
      <c r="N187" s="102"/>
      <c r="O187" s="102"/>
      <c r="P187" s="102"/>
      <c r="Q187" s="102"/>
      <c r="R187" s="102"/>
      <c r="S187" s="75"/>
      <c r="T187" s="102"/>
    </row>
    <row r="188" spans="1:20" s="103" customFormat="1" ht="21" customHeight="1" x14ac:dyDescent="0.15">
      <c r="A188" s="106"/>
      <c r="B188" s="250"/>
      <c r="C188" s="251"/>
      <c r="D188" s="251"/>
      <c r="E188" s="251"/>
      <c r="F188" s="252"/>
      <c r="G188" s="2" t="str">
        <f>IF(LEN(B188)=0,"",IF(40-LEN(B188)&gt;0,"残り" &amp; 40-LEN(B188) &amp; "文字",IF(40-LEN(B188)=0,"","文字数がオーバーしています")))</f>
        <v/>
      </c>
      <c r="H188" s="100"/>
      <c r="I188" s="101"/>
      <c r="J188" s="7" t="s">
        <v>83</v>
      </c>
      <c r="K188" s="100"/>
      <c r="L188" s="100"/>
      <c r="M188" s="102"/>
      <c r="N188" s="102"/>
      <c r="O188" s="102"/>
      <c r="P188" s="102"/>
      <c r="Q188" s="102"/>
      <c r="R188" s="102"/>
      <c r="S188" s="75"/>
      <c r="T188" s="102"/>
    </row>
    <row r="189" spans="1:20" s="103" customFormat="1" ht="65.099999999999994" customHeight="1" thickBot="1" x14ac:dyDescent="0.2">
      <c r="A189" s="104"/>
      <c r="B189" s="255"/>
      <c r="C189" s="255"/>
      <c r="D189" s="255"/>
      <c r="E189" s="255"/>
      <c r="F189" s="256"/>
      <c r="G189" s="2" t="str">
        <f>IF(LEN(B189)=0,"",IF(256-LEN(B189)&gt;0,"残り" &amp; 256-LEN(B189) &amp; "文字",IF(256-LEN(B189)=0,"","文字数がオーバーしています")))</f>
        <v/>
      </c>
      <c r="H189" s="100"/>
      <c r="I189" s="101"/>
      <c r="J189" s="7" t="s">
        <v>86</v>
      </c>
      <c r="K189" s="100"/>
      <c r="L189" s="100"/>
      <c r="M189" s="102"/>
      <c r="N189" s="102"/>
      <c r="O189" s="102"/>
      <c r="P189" s="102"/>
      <c r="Q189" s="102"/>
      <c r="R189" s="102"/>
      <c r="S189" s="75"/>
      <c r="T189" s="102"/>
    </row>
    <row r="190" spans="1:20" ht="14.25" thickTop="1" x14ac:dyDescent="0.15">
      <c r="A190" s="91">
        <v>6</v>
      </c>
      <c r="B190" s="92" t="s">
        <v>241</v>
      </c>
      <c r="C190" s="270" t="str">
        <f>IF((MIN(I193:I194)=0),"標準項目の「あり」「なし」を選択してください","")</f>
        <v>標準項目の「あり」「なし」を選択してください</v>
      </c>
      <c r="D190" s="270"/>
      <c r="E190" s="270"/>
      <c r="F190" s="271"/>
      <c r="H190" s="75"/>
      <c r="I190" s="54"/>
      <c r="J190" s="7" t="s">
        <v>72</v>
      </c>
      <c r="K190" s="7"/>
      <c r="L190" s="75"/>
      <c r="M190" s="75"/>
      <c r="N190" s="75"/>
      <c r="O190" s="75"/>
      <c r="P190" s="75"/>
      <c r="Q190" s="75"/>
      <c r="R190" s="75"/>
      <c r="S190" s="75"/>
      <c r="T190" s="75"/>
    </row>
    <row r="191" spans="1:20" s="96" customFormat="1" ht="37.5" customHeight="1" x14ac:dyDescent="0.15">
      <c r="A191" s="93" t="s">
        <v>65</v>
      </c>
      <c r="B191" s="272" t="s">
        <v>240</v>
      </c>
      <c r="C191" s="273"/>
      <c r="D191" s="274" t="str">
        <f xml:space="preserve"> "評点（" &amp; REPT("○",COUNT(P193:P194)) &amp; REPT("●",COUNT(Q193:Q194)) &amp; "）"</f>
        <v>評点（）</v>
      </c>
      <c r="E191" s="274"/>
      <c r="F191" s="113" t="str">
        <f>IF(COUNT(R193:R194)&gt;0,"・非該当" &amp; COUNT(R193:R194),"")</f>
        <v/>
      </c>
      <c r="G191" s="80"/>
      <c r="H191" s="94"/>
      <c r="I191" s="95" t="str">
        <f>IF(MIN(I193:I194)=0,"",IF(COUNT(P193:Q194)=0,"-",IF(COUNT(P193:Q194)=COUNT(P193:P194),"A",IF(COUNT(P193:P194)=0,"C","B"))))</f>
        <v/>
      </c>
      <c r="J191" s="7" t="s">
        <v>59</v>
      </c>
      <c r="K191" s="95">
        <v>6</v>
      </c>
      <c r="L191" s="94">
        <v>17072</v>
      </c>
      <c r="M191" s="94"/>
      <c r="N191" s="94"/>
      <c r="O191" s="94"/>
      <c r="P191" s="94"/>
      <c r="Q191" s="94"/>
      <c r="R191" s="94"/>
      <c r="S191" s="75"/>
      <c r="T191" s="94"/>
    </row>
    <row r="192" spans="1:20" x14ac:dyDescent="0.15">
      <c r="A192" s="91"/>
      <c r="B192" s="107" t="s">
        <v>60</v>
      </c>
      <c r="C192" s="257" t="s">
        <v>61</v>
      </c>
      <c r="D192" s="258"/>
      <c r="E192" s="258"/>
      <c r="F192" s="259"/>
      <c r="H192" s="75"/>
      <c r="I192" s="54"/>
      <c r="J192" s="7" t="s">
        <v>62</v>
      </c>
      <c r="K192" s="7"/>
      <c r="L192" s="75"/>
      <c r="M192" s="75"/>
      <c r="N192" s="75"/>
      <c r="O192" s="75"/>
      <c r="P192" s="75"/>
      <c r="Q192" s="75"/>
      <c r="R192" s="75"/>
      <c r="S192" s="75"/>
      <c r="T192" s="75"/>
    </row>
    <row r="193" spans="1:20" ht="37.5" customHeight="1" x14ac:dyDescent="0.15">
      <c r="A193" s="91"/>
      <c r="B193" s="97"/>
      <c r="C193" s="260" t="s">
        <v>242</v>
      </c>
      <c r="D193" s="261"/>
      <c r="E193" s="262"/>
      <c r="F193" s="98"/>
      <c r="G193" s="80"/>
      <c r="H193" s="75"/>
      <c r="I193" s="54">
        <v>0</v>
      </c>
      <c r="J193" s="7" t="s">
        <v>63</v>
      </c>
      <c r="K193" s="7">
        <v>1</v>
      </c>
      <c r="L193" s="75">
        <v>58815</v>
      </c>
      <c r="M193" s="75"/>
      <c r="N193" s="75"/>
      <c r="O193" s="75"/>
      <c r="P193" s="75" t="str">
        <f>IF(I193=3,1,"")</f>
        <v/>
      </c>
      <c r="Q193" s="75" t="str">
        <f>IF(I193=2,1,"")</f>
        <v/>
      </c>
      <c r="R193" s="75" t="str">
        <f>IF(I193=1,1,"")</f>
        <v/>
      </c>
      <c r="S193" s="75"/>
      <c r="T193" s="75"/>
    </row>
    <row r="194" spans="1:20" ht="37.5" customHeight="1" thickBot="1" x14ac:dyDescent="0.2">
      <c r="A194" s="91"/>
      <c r="B194" s="97"/>
      <c r="C194" s="260" t="s">
        <v>243</v>
      </c>
      <c r="D194" s="261"/>
      <c r="E194" s="262"/>
      <c r="F194" s="98"/>
      <c r="G194" s="80"/>
      <c r="H194" s="75"/>
      <c r="I194" s="54">
        <v>0</v>
      </c>
      <c r="J194" s="7" t="s">
        <v>63</v>
      </c>
      <c r="K194" s="7">
        <v>2</v>
      </c>
      <c r="L194" s="75">
        <v>58816</v>
      </c>
      <c r="M194" s="75"/>
      <c r="N194" s="75"/>
      <c r="O194" s="75"/>
      <c r="P194" s="75" t="str">
        <f>IF(I194=3,1,"")</f>
        <v/>
      </c>
      <c r="Q194" s="75" t="str">
        <f>IF(I194=2,1,"")</f>
        <v/>
      </c>
      <c r="R194" s="75" t="str">
        <f>IF(I194=1,1,"")</f>
        <v/>
      </c>
      <c r="S194" s="75"/>
      <c r="T194" s="75"/>
    </row>
    <row r="195" spans="1:20" ht="20.25" customHeight="1" x14ac:dyDescent="0.15">
      <c r="A195" s="99"/>
      <c r="B195" s="263" t="s">
        <v>244</v>
      </c>
      <c r="C195" s="264"/>
      <c r="D195" s="265" t="str">
        <f>IF(AND(LEN(SBcaseB1_6)&lt;&gt;0,COUNT(R192:R194)=2),SBcheckBB_6,(IF(LEN(SBcheckBA_6)&lt;&gt;0,SBcheckBA_6, SBcheckBB_6)))</f>
        <v>評価項目6の講評を入力してください</v>
      </c>
      <c r="E195" s="265"/>
      <c r="F195" s="266"/>
      <c r="H195" s="75"/>
      <c r="I195" s="54"/>
      <c r="J195" s="7" t="s">
        <v>64</v>
      </c>
      <c r="K195" s="7"/>
      <c r="L195" s="75"/>
      <c r="M195" s="75"/>
      <c r="N195" s="75"/>
      <c r="O195" s="75"/>
      <c r="P195" s="75"/>
      <c r="Q195" s="75"/>
      <c r="R195" s="75"/>
      <c r="S195" s="75"/>
      <c r="T195" s="75"/>
    </row>
    <row r="196" spans="1:20" s="103" customFormat="1" ht="21" customHeight="1" x14ac:dyDescent="0.15">
      <c r="A196" s="105"/>
      <c r="B196" s="267"/>
      <c r="C196" s="268"/>
      <c r="D196" s="268"/>
      <c r="E196" s="268"/>
      <c r="F196" s="269"/>
      <c r="G196" s="2" t="str">
        <f>IF(LEN(B196)=0,"",IF(40-LEN(B196)&gt;0,"残り" &amp; 40-LEN(B196) &amp; "文字",IF(40-LEN(B196)=0,"","文字数がオーバーしています")))</f>
        <v/>
      </c>
      <c r="H196" s="100"/>
      <c r="I196" s="101"/>
      <c r="J196" s="7" t="s">
        <v>81</v>
      </c>
      <c r="K196" s="100"/>
      <c r="L196" s="100"/>
      <c r="M196" s="102"/>
      <c r="N196" s="102"/>
      <c r="O196" s="102"/>
      <c r="P196" s="102"/>
      <c r="Q196" s="102"/>
      <c r="R196" s="102"/>
      <c r="S196" s="75"/>
      <c r="T196" s="102"/>
    </row>
    <row r="197" spans="1:20" s="103" customFormat="1" ht="65.099999999999994" customHeight="1" x14ac:dyDescent="0.15">
      <c r="A197" s="106"/>
      <c r="B197" s="247"/>
      <c r="C197" s="248"/>
      <c r="D197" s="248"/>
      <c r="E197" s="248"/>
      <c r="F197" s="249"/>
      <c r="G197" s="2" t="str">
        <f>IF(LEN(B197)=0,"",IF(256-LEN(B197)&gt;0,"残り" &amp; 256-LEN(B197) &amp; "文字",IF(256-LEN(B197)=0,"","文字数がオーバーしています")))</f>
        <v/>
      </c>
      <c r="H197" s="100"/>
      <c r="I197" s="101"/>
      <c r="J197" s="7" t="s">
        <v>84</v>
      </c>
      <c r="K197" s="100"/>
      <c r="L197" s="100"/>
      <c r="M197" s="102"/>
      <c r="N197" s="102"/>
      <c r="O197" s="102"/>
      <c r="P197" s="102"/>
      <c r="Q197" s="102"/>
      <c r="R197" s="102"/>
      <c r="S197" s="75"/>
      <c r="T197" s="102"/>
    </row>
    <row r="198" spans="1:20" s="103" customFormat="1" ht="21" customHeight="1" x14ac:dyDescent="0.15">
      <c r="A198" s="106"/>
      <c r="B198" s="250"/>
      <c r="C198" s="251"/>
      <c r="D198" s="251"/>
      <c r="E198" s="251"/>
      <c r="F198" s="252"/>
      <c r="G198" s="2" t="str">
        <f>IF(LEN(B198)=0,"",IF(40-LEN(B198)&gt;0,"残り" &amp; 40-LEN(B198) &amp; "文字",IF(40-LEN(B198)=0,"","文字数がオーバーしています")))</f>
        <v/>
      </c>
      <c r="H198" s="100"/>
      <c r="I198" s="101"/>
      <c r="J198" s="7" t="s">
        <v>82</v>
      </c>
      <c r="K198" s="100"/>
      <c r="L198" s="100"/>
      <c r="M198" s="102"/>
      <c r="N198" s="102"/>
      <c r="O198" s="102"/>
      <c r="P198" s="102"/>
      <c r="Q198" s="102"/>
      <c r="R198" s="102"/>
      <c r="S198" s="75"/>
      <c r="T198" s="102"/>
    </row>
    <row r="199" spans="1:20" s="103" customFormat="1" ht="65.099999999999994" customHeight="1" x14ac:dyDescent="0.15">
      <c r="A199" s="106"/>
      <c r="B199" s="253"/>
      <c r="C199" s="253"/>
      <c r="D199" s="253"/>
      <c r="E199" s="253"/>
      <c r="F199" s="254"/>
      <c r="G199" s="2" t="str">
        <f>IF(LEN(B199)=0,"",IF(256-LEN(B199)&gt;0,"残り" &amp; 256-LEN(B199) &amp; "文字",IF(256-LEN(B199)=0,"","文字数がオーバーしています")))</f>
        <v/>
      </c>
      <c r="H199" s="100"/>
      <c r="I199" s="101"/>
      <c r="J199" s="7" t="s">
        <v>85</v>
      </c>
      <c r="K199" s="100"/>
      <c r="L199" s="100"/>
      <c r="M199" s="102"/>
      <c r="N199" s="102"/>
      <c r="O199" s="102"/>
      <c r="P199" s="102"/>
      <c r="Q199" s="102"/>
      <c r="R199" s="102"/>
      <c r="S199" s="75"/>
      <c r="T199" s="102"/>
    </row>
    <row r="200" spans="1:20" s="103" customFormat="1" ht="21" customHeight="1" x14ac:dyDescent="0.15">
      <c r="A200" s="106"/>
      <c r="B200" s="250"/>
      <c r="C200" s="251"/>
      <c r="D200" s="251"/>
      <c r="E200" s="251"/>
      <c r="F200" s="252"/>
      <c r="G200" s="2" t="str">
        <f>IF(LEN(B200)=0,"",IF(40-LEN(B200)&gt;0,"残り" &amp; 40-LEN(B200) &amp; "文字",IF(40-LEN(B200)=0,"","文字数がオーバーしています")))</f>
        <v/>
      </c>
      <c r="H200" s="100"/>
      <c r="I200" s="101"/>
      <c r="J200" s="7" t="s">
        <v>83</v>
      </c>
      <c r="K200" s="100"/>
      <c r="L200" s="100"/>
      <c r="M200" s="102"/>
      <c r="N200" s="102"/>
      <c r="O200" s="102"/>
      <c r="P200" s="102"/>
      <c r="Q200" s="102"/>
      <c r="R200" s="102"/>
      <c r="S200" s="75"/>
      <c r="T200" s="102"/>
    </row>
    <row r="201" spans="1:20" s="103" customFormat="1" ht="65.099999999999994" customHeight="1" thickBot="1" x14ac:dyDescent="0.2">
      <c r="A201" s="104"/>
      <c r="B201" s="255"/>
      <c r="C201" s="255"/>
      <c r="D201" s="255"/>
      <c r="E201" s="255"/>
      <c r="F201" s="256"/>
      <c r="G201" s="2" t="str">
        <f>IF(LEN(B201)=0,"",IF(256-LEN(B201)&gt;0,"残り" &amp; 256-LEN(B201) &amp; "文字",IF(256-LEN(B201)=0,"","文字数がオーバーしています")))</f>
        <v/>
      </c>
      <c r="H201" s="100"/>
      <c r="I201" s="101"/>
      <c r="J201" s="7" t="s">
        <v>86</v>
      </c>
      <c r="K201" s="100"/>
      <c r="L201" s="100"/>
      <c r="M201" s="102"/>
      <c r="N201" s="102"/>
      <c r="O201" s="102"/>
      <c r="P201" s="102"/>
      <c r="Q201" s="102"/>
      <c r="R201" s="102"/>
      <c r="S201" s="75"/>
      <c r="T201" s="102"/>
    </row>
    <row r="202" spans="1:20" ht="14.25" thickTop="1"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v1uL7ILX3AspTQUutyT38Aq4grdy91BLShkPJbSZL7ZNHSOX+bT3V+KXsNkrVoXzdspm1aO07gMG9lLEWubE5g==" saltValue="KkGugHeLfIYxf7mze6Ly/g==" spinCount="100000" sheet="1" objects="1" scenarios="1" formatCells="0"/>
  <mergeCells count="234">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B91:F91"/>
    <mergeCell ref="B92:F92"/>
    <mergeCell ref="B93:F93"/>
    <mergeCell ref="A94:A95"/>
    <mergeCell ref="B94:F94"/>
    <mergeCell ref="B95:C95"/>
    <mergeCell ref="D95:E95"/>
    <mergeCell ref="C86:E86"/>
    <mergeCell ref="B87:C87"/>
    <mergeCell ref="D87:F87"/>
    <mergeCell ref="B88:F88"/>
    <mergeCell ref="B89:F89"/>
    <mergeCell ref="B90:F90"/>
    <mergeCell ref="C101:E101"/>
    <mergeCell ref="C102:F102"/>
    <mergeCell ref="B103:C103"/>
    <mergeCell ref="D103:E103"/>
    <mergeCell ref="C104:F104"/>
    <mergeCell ref="C105:E105"/>
    <mergeCell ref="C96:F96"/>
    <mergeCell ref="B97:C97"/>
    <mergeCell ref="D97:E97"/>
    <mergeCell ref="C98:F98"/>
    <mergeCell ref="C99:E99"/>
    <mergeCell ref="C100:E100"/>
    <mergeCell ref="B111:F111"/>
    <mergeCell ref="B112:F112"/>
    <mergeCell ref="B113:F113"/>
    <mergeCell ref="B117:F117"/>
    <mergeCell ref="B118:C118"/>
    <mergeCell ref="D118:E118"/>
    <mergeCell ref="C106:E106"/>
    <mergeCell ref="B107:C107"/>
    <mergeCell ref="D107:F107"/>
    <mergeCell ref="B108:F108"/>
    <mergeCell ref="B109:F109"/>
    <mergeCell ref="B110:F110"/>
    <mergeCell ref="C124:E124"/>
    <mergeCell ref="C125:E125"/>
    <mergeCell ref="C126:E126"/>
    <mergeCell ref="B127:C127"/>
    <mergeCell ref="D127:F127"/>
    <mergeCell ref="B128:F128"/>
    <mergeCell ref="C119:F119"/>
    <mergeCell ref="B120:C120"/>
    <mergeCell ref="D120:E120"/>
    <mergeCell ref="C121:F121"/>
    <mergeCell ref="C122:E122"/>
    <mergeCell ref="C123:E123"/>
    <mergeCell ref="B135:C135"/>
    <mergeCell ref="D135:E135"/>
    <mergeCell ref="C136:F136"/>
    <mergeCell ref="C137:E137"/>
    <mergeCell ref="C138:E138"/>
    <mergeCell ref="C139:E139"/>
    <mergeCell ref="B129:F129"/>
    <mergeCell ref="B130:F130"/>
    <mergeCell ref="B131:F131"/>
    <mergeCell ref="B132:F132"/>
    <mergeCell ref="B133:F133"/>
    <mergeCell ref="C134:F134"/>
    <mergeCell ref="B145:F145"/>
    <mergeCell ref="B146:F146"/>
    <mergeCell ref="B147:F147"/>
    <mergeCell ref="C148:F148"/>
    <mergeCell ref="B149:C149"/>
    <mergeCell ref="D149:E149"/>
    <mergeCell ref="C140:E140"/>
    <mergeCell ref="B141:C141"/>
    <mergeCell ref="D141:F141"/>
    <mergeCell ref="B142:F142"/>
    <mergeCell ref="B143:F143"/>
    <mergeCell ref="B144:F144"/>
    <mergeCell ref="B155:F155"/>
    <mergeCell ref="B156:F156"/>
    <mergeCell ref="B157:F157"/>
    <mergeCell ref="B158:F158"/>
    <mergeCell ref="B159:F159"/>
    <mergeCell ref="B160:F160"/>
    <mergeCell ref="C150:F150"/>
    <mergeCell ref="C151:E151"/>
    <mergeCell ref="C152:E152"/>
    <mergeCell ref="C153:E153"/>
    <mergeCell ref="B154:C154"/>
    <mergeCell ref="D154:F154"/>
    <mergeCell ref="C166:E166"/>
    <mergeCell ref="C167:E167"/>
    <mergeCell ref="C168:E168"/>
    <mergeCell ref="B169:C169"/>
    <mergeCell ref="D169:F169"/>
    <mergeCell ref="B170:F170"/>
    <mergeCell ref="C161:F161"/>
    <mergeCell ref="B162:C162"/>
    <mergeCell ref="D162:E162"/>
    <mergeCell ref="C163:F163"/>
    <mergeCell ref="C164:E164"/>
    <mergeCell ref="C165:E165"/>
    <mergeCell ref="B177:C177"/>
    <mergeCell ref="D177:E177"/>
    <mergeCell ref="C178:F178"/>
    <mergeCell ref="C179:E179"/>
    <mergeCell ref="C180:E180"/>
    <mergeCell ref="C181:E181"/>
    <mergeCell ref="B171:F171"/>
    <mergeCell ref="B172:F172"/>
    <mergeCell ref="B173:F173"/>
    <mergeCell ref="B174:F174"/>
    <mergeCell ref="B175:F175"/>
    <mergeCell ref="C176:F176"/>
    <mergeCell ref="B187:F187"/>
    <mergeCell ref="B188:F188"/>
    <mergeCell ref="B189:F189"/>
    <mergeCell ref="C190:F190"/>
    <mergeCell ref="B191:C191"/>
    <mergeCell ref="D191:E191"/>
    <mergeCell ref="C182:E182"/>
    <mergeCell ref="B183:C183"/>
    <mergeCell ref="D183:F183"/>
    <mergeCell ref="B184:F184"/>
    <mergeCell ref="B185:F185"/>
    <mergeCell ref="B186:F186"/>
    <mergeCell ref="B197:F197"/>
    <mergeCell ref="B198:F198"/>
    <mergeCell ref="B199:F199"/>
    <mergeCell ref="B200:F200"/>
    <mergeCell ref="B201:F201"/>
    <mergeCell ref="C192:F192"/>
    <mergeCell ref="C193:E193"/>
    <mergeCell ref="C194:E194"/>
    <mergeCell ref="B195:C195"/>
    <mergeCell ref="D195:F195"/>
    <mergeCell ref="B196:F196"/>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8:F38 B40:F40 B42:F42 B46:B47 C47 B52:B53 C53 B58:B59 C59 B63:B64 C64 B69:F69 B71:F71 B73:F73 B77:B78 C78 B83:B84 C84 B89:F89 B91:F91 B93:F93 B97:B98 C98 B103:B104 C104 B109:F109 B111:F111 B113:F113 B120:B121 C121 B129:F129 B131:F131 B133:F133 B135:B136 C136 B143:F143 B145:F145 B147:F147 B149:B150 C150 B156:F156 B158:F158 B160:F160 B162:B163 C163 B171:F171 B173:F173 B175:F175 B177:B178 C178 B185:F185 B187:F187 B189:F189 B191:B192 C192 B197:F197 B199:F199 B201:F201" xr:uid="{334AD6E5-D142-4E47-B11B-17CE351ECAA2}">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8:F128 B130:F130 B132:F132 B142:F142 B144:F144 B146:F146 B155:F155 B157:F157 B159:F159 B170:F170 B172:F172 B174:F174 B184:F184 B186:F186 B188:F188 B196:F196 B198:F198 B200:F200" xr:uid="{635A9DEB-4DE6-455F-AC9C-CD18A9EE1F90}">
      <formula1>40</formula1>
    </dataValidation>
  </dataValidations>
  <printOptions horizontalCentered="1"/>
  <pageMargins left="0.59055118110236227" right="0.59055118110236227" top="0.59055118110236227" bottom="0.39370078740157483" header="0.51181102362204722" footer="0.31496062992125984"/>
  <pageSetup paperSize="9" scale="78" orientation="portrait" blackAndWhite="1" r:id="rId1"/>
  <headerFooter alignWithMargins="0">
    <oddFooter>&amp;R&amp;P／&amp;N</oddFooter>
  </headerFooter>
  <rowBreaks count="8" manualBreakCount="8">
    <brk id="20" max="5" man="1"/>
    <brk id="42" max="5" man="1"/>
    <brk id="73" max="5" man="1"/>
    <brk id="93" max="5" man="1"/>
    <brk id="115" max="5" man="1"/>
    <brk id="147" max="5" man="1"/>
    <brk id="160" max="5" man="1"/>
    <brk id="18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514350</xdr:colOff>
                    <xdr:row>10</xdr:row>
                    <xdr:rowOff>200025</xdr:rowOff>
                  </from>
                  <to>
                    <xdr:col>1</xdr:col>
                    <xdr:colOff>923925</xdr:colOff>
                    <xdr:row>10</xdr:row>
                    <xdr:rowOff>419100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514350</xdr:colOff>
                    <xdr:row>11</xdr:row>
                    <xdr:rowOff>200025</xdr:rowOff>
                  </from>
                  <to>
                    <xdr:col>1</xdr:col>
                    <xdr:colOff>923925</xdr:colOff>
                    <xdr:row>11</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514350</xdr:colOff>
                    <xdr:row>12</xdr:row>
                    <xdr:rowOff>200025</xdr:rowOff>
                  </from>
                  <to>
                    <xdr:col>1</xdr:col>
                    <xdr:colOff>923925</xdr:colOff>
                    <xdr:row>12</xdr:row>
                    <xdr:rowOff>419100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514350</xdr:colOff>
                    <xdr:row>25</xdr:row>
                    <xdr:rowOff>200025</xdr:rowOff>
                  </from>
                  <to>
                    <xdr:col>1</xdr:col>
                    <xdr:colOff>923925</xdr:colOff>
                    <xdr:row>25</xdr:row>
                    <xdr:rowOff>419100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514350</xdr:colOff>
                    <xdr:row>26</xdr:row>
                    <xdr:rowOff>200025</xdr:rowOff>
                  </from>
                  <to>
                    <xdr:col>1</xdr:col>
                    <xdr:colOff>923925</xdr:colOff>
                    <xdr:row>26</xdr:row>
                    <xdr:rowOff>419100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514350</xdr:colOff>
                    <xdr:row>27</xdr:row>
                    <xdr:rowOff>200025</xdr:rowOff>
                  </from>
                  <to>
                    <xdr:col>1</xdr:col>
                    <xdr:colOff>923925</xdr:colOff>
                    <xdr:row>27</xdr:row>
                    <xdr:rowOff>419100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514350</xdr:colOff>
                    <xdr:row>31</xdr:row>
                    <xdr:rowOff>200025</xdr:rowOff>
                  </from>
                  <to>
                    <xdr:col>1</xdr:col>
                    <xdr:colOff>923925</xdr:colOff>
                    <xdr:row>31</xdr:row>
                    <xdr:rowOff>419100</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514350</xdr:colOff>
                    <xdr:row>32</xdr:row>
                    <xdr:rowOff>200025</xdr:rowOff>
                  </from>
                  <to>
                    <xdr:col>1</xdr:col>
                    <xdr:colOff>923925</xdr:colOff>
                    <xdr:row>32</xdr:row>
                    <xdr:rowOff>419100</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514350</xdr:colOff>
                    <xdr:row>33</xdr:row>
                    <xdr:rowOff>200025</xdr:rowOff>
                  </from>
                  <to>
                    <xdr:col>1</xdr:col>
                    <xdr:colOff>923925</xdr:colOff>
                    <xdr:row>33</xdr:row>
                    <xdr:rowOff>419100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514350</xdr:colOff>
                    <xdr:row>34</xdr:row>
                    <xdr:rowOff>200025</xdr:rowOff>
                  </from>
                  <to>
                    <xdr:col>1</xdr:col>
                    <xdr:colOff>923925</xdr:colOff>
                    <xdr:row>34</xdr:row>
                    <xdr:rowOff>419100</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514350</xdr:colOff>
                    <xdr:row>47</xdr:row>
                    <xdr:rowOff>200025</xdr:rowOff>
                  </from>
                  <to>
                    <xdr:col>1</xdr:col>
                    <xdr:colOff>923925</xdr:colOff>
                    <xdr:row>47</xdr:row>
                    <xdr:rowOff>419100</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514350</xdr:colOff>
                    <xdr:row>48</xdr:row>
                    <xdr:rowOff>200025</xdr:rowOff>
                  </from>
                  <to>
                    <xdr:col>1</xdr:col>
                    <xdr:colOff>923925</xdr:colOff>
                    <xdr:row>48</xdr:row>
                    <xdr:rowOff>419100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514350</xdr:colOff>
                    <xdr:row>49</xdr:row>
                    <xdr:rowOff>200025</xdr:rowOff>
                  </from>
                  <to>
                    <xdr:col>1</xdr:col>
                    <xdr:colOff>923925</xdr:colOff>
                    <xdr:row>49</xdr:row>
                    <xdr:rowOff>419100</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514350</xdr:colOff>
                    <xdr:row>53</xdr:row>
                    <xdr:rowOff>200025</xdr:rowOff>
                  </from>
                  <to>
                    <xdr:col>1</xdr:col>
                    <xdr:colOff>923925</xdr:colOff>
                    <xdr:row>53</xdr:row>
                    <xdr:rowOff>419100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514350</xdr:colOff>
                    <xdr:row>54</xdr:row>
                    <xdr:rowOff>200025</xdr:rowOff>
                  </from>
                  <to>
                    <xdr:col>1</xdr:col>
                    <xdr:colOff>923925</xdr:colOff>
                    <xdr:row>54</xdr:row>
                    <xdr:rowOff>419100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514350</xdr:colOff>
                    <xdr:row>55</xdr:row>
                    <xdr:rowOff>200025</xdr:rowOff>
                  </from>
                  <to>
                    <xdr:col>1</xdr:col>
                    <xdr:colOff>923925</xdr:colOff>
                    <xdr:row>55</xdr:row>
                    <xdr:rowOff>419100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514350</xdr:colOff>
                    <xdr:row>59</xdr:row>
                    <xdr:rowOff>200025</xdr:rowOff>
                  </from>
                  <to>
                    <xdr:col>1</xdr:col>
                    <xdr:colOff>923925</xdr:colOff>
                    <xdr:row>59</xdr:row>
                    <xdr:rowOff>419100</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514350</xdr:colOff>
                    <xdr:row>60</xdr:row>
                    <xdr:rowOff>200025</xdr:rowOff>
                  </from>
                  <to>
                    <xdr:col>1</xdr:col>
                    <xdr:colOff>923925</xdr:colOff>
                    <xdr:row>60</xdr:row>
                    <xdr:rowOff>419100</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514350</xdr:colOff>
                    <xdr:row>64</xdr:row>
                    <xdr:rowOff>200025</xdr:rowOff>
                  </from>
                  <to>
                    <xdr:col>1</xdr:col>
                    <xdr:colOff>923925</xdr:colOff>
                    <xdr:row>64</xdr:row>
                    <xdr:rowOff>419100</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514350</xdr:colOff>
                    <xdr:row>65</xdr:row>
                    <xdr:rowOff>200025</xdr:rowOff>
                  </from>
                  <to>
                    <xdr:col>1</xdr:col>
                    <xdr:colOff>923925</xdr:colOff>
                    <xdr:row>65</xdr:row>
                    <xdr:rowOff>419100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514350</xdr:colOff>
                    <xdr:row>78</xdr:row>
                    <xdr:rowOff>200025</xdr:rowOff>
                  </from>
                  <to>
                    <xdr:col>1</xdr:col>
                    <xdr:colOff>923925</xdr:colOff>
                    <xdr:row>78</xdr:row>
                    <xdr:rowOff>419100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514350</xdr:colOff>
                    <xdr:row>79</xdr:row>
                    <xdr:rowOff>200025</xdr:rowOff>
                  </from>
                  <to>
                    <xdr:col>1</xdr:col>
                    <xdr:colOff>923925</xdr:colOff>
                    <xdr:row>79</xdr:row>
                    <xdr:rowOff>419100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514350</xdr:colOff>
                    <xdr:row>80</xdr:row>
                    <xdr:rowOff>200025</xdr:rowOff>
                  </from>
                  <to>
                    <xdr:col>1</xdr:col>
                    <xdr:colOff>923925</xdr:colOff>
                    <xdr:row>80</xdr:row>
                    <xdr:rowOff>419100</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514350</xdr:colOff>
                    <xdr:row>84</xdr:row>
                    <xdr:rowOff>200025</xdr:rowOff>
                  </from>
                  <to>
                    <xdr:col>1</xdr:col>
                    <xdr:colOff>923925</xdr:colOff>
                    <xdr:row>84</xdr:row>
                    <xdr:rowOff>419100</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514350</xdr:colOff>
                    <xdr:row>85</xdr:row>
                    <xdr:rowOff>200025</xdr:rowOff>
                  </from>
                  <to>
                    <xdr:col>1</xdr:col>
                    <xdr:colOff>923925</xdr:colOff>
                    <xdr:row>85</xdr:row>
                    <xdr:rowOff>419100</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514350</xdr:colOff>
                    <xdr:row>98</xdr:row>
                    <xdr:rowOff>200025</xdr:rowOff>
                  </from>
                  <to>
                    <xdr:col>1</xdr:col>
                    <xdr:colOff>923925</xdr:colOff>
                    <xdr:row>98</xdr:row>
                    <xdr:rowOff>419100</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514350</xdr:colOff>
                    <xdr:row>99</xdr:row>
                    <xdr:rowOff>200025</xdr:rowOff>
                  </from>
                  <to>
                    <xdr:col>1</xdr:col>
                    <xdr:colOff>923925</xdr:colOff>
                    <xdr:row>99</xdr:row>
                    <xdr:rowOff>419100</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514350</xdr:colOff>
                    <xdr:row>100</xdr:row>
                    <xdr:rowOff>200025</xdr:rowOff>
                  </from>
                  <to>
                    <xdr:col>1</xdr:col>
                    <xdr:colOff>923925</xdr:colOff>
                    <xdr:row>100</xdr:row>
                    <xdr:rowOff>419100</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514350</xdr:colOff>
                    <xdr:row>104</xdr:row>
                    <xdr:rowOff>200025</xdr:rowOff>
                  </from>
                  <to>
                    <xdr:col>1</xdr:col>
                    <xdr:colOff>923925</xdr:colOff>
                    <xdr:row>104</xdr:row>
                    <xdr:rowOff>419100</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514350</xdr:colOff>
                    <xdr:row>105</xdr:row>
                    <xdr:rowOff>200025</xdr:rowOff>
                  </from>
                  <to>
                    <xdr:col>1</xdr:col>
                    <xdr:colOff>923925</xdr:colOff>
                    <xdr:row>105</xdr:row>
                    <xdr:rowOff>419100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514350</xdr:colOff>
                    <xdr:row>121</xdr:row>
                    <xdr:rowOff>200025</xdr:rowOff>
                  </from>
                  <to>
                    <xdr:col>1</xdr:col>
                    <xdr:colOff>923925</xdr:colOff>
                    <xdr:row>121</xdr:row>
                    <xdr:rowOff>419100</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514350</xdr:colOff>
                    <xdr:row>122</xdr:row>
                    <xdr:rowOff>200025</xdr:rowOff>
                  </from>
                  <to>
                    <xdr:col>1</xdr:col>
                    <xdr:colOff>923925</xdr:colOff>
                    <xdr:row>122</xdr:row>
                    <xdr:rowOff>419100</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514350</xdr:colOff>
                    <xdr:row>123</xdr:row>
                    <xdr:rowOff>200025</xdr:rowOff>
                  </from>
                  <to>
                    <xdr:col>1</xdr:col>
                    <xdr:colOff>923925</xdr:colOff>
                    <xdr:row>123</xdr:row>
                    <xdr:rowOff>419100</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514350</xdr:colOff>
                    <xdr:row>124</xdr:row>
                    <xdr:rowOff>200025</xdr:rowOff>
                  </from>
                  <to>
                    <xdr:col>1</xdr:col>
                    <xdr:colOff>923925</xdr:colOff>
                    <xdr:row>124</xdr:row>
                    <xdr:rowOff>419100</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514350</xdr:colOff>
                    <xdr:row>125</xdr:row>
                    <xdr:rowOff>200025</xdr:rowOff>
                  </from>
                  <to>
                    <xdr:col>1</xdr:col>
                    <xdr:colOff>923925</xdr:colOff>
                    <xdr:row>125</xdr:row>
                    <xdr:rowOff>419100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514350</xdr:colOff>
                    <xdr:row>136</xdr:row>
                    <xdr:rowOff>200025</xdr:rowOff>
                  </from>
                  <to>
                    <xdr:col>1</xdr:col>
                    <xdr:colOff>923925</xdr:colOff>
                    <xdr:row>136</xdr:row>
                    <xdr:rowOff>419100</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1243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1243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12439" r:id="rId154" name="Option Button 151">
              <controlPr defaultSize="0" autoFill="0" autoLine="0" autoPict="0">
                <anchor moveWithCells="1" sizeWithCells="1">
                  <from>
                    <xdr:col>1</xdr:col>
                    <xdr:colOff>514350</xdr:colOff>
                    <xdr:row>137</xdr:row>
                    <xdr:rowOff>200025</xdr:rowOff>
                  </from>
                  <to>
                    <xdr:col>1</xdr:col>
                    <xdr:colOff>923925</xdr:colOff>
                    <xdr:row>137</xdr:row>
                    <xdr:rowOff>419100</xdr:rowOff>
                  </to>
                </anchor>
              </controlPr>
            </control>
          </mc:Choice>
        </mc:AlternateContent>
        <mc:AlternateContent xmlns:mc="http://schemas.openxmlformats.org/markup-compatibility/2006">
          <mc:Choice Requires="x14">
            <control shapeId="1244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1244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1244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12443" r:id="rId158" name="Option Button 155">
              <controlPr defaultSize="0" autoFill="0" autoLine="0" autoPict="0">
                <anchor moveWithCells="1" sizeWithCells="1">
                  <from>
                    <xdr:col>1</xdr:col>
                    <xdr:colOff>514350</xdr:colOff>
                    <xdr:row>138</xdr:row>
                    <xdr:rowOff>200025</xdr:rowOff>
                  </from>
                  <to>
                    <xdr:col>1</xdr:col>
                    <xdr:colOff>923925</xdr:colOff>
                    <xdr:row>138</xdr:row>
                    <xdr:rowOff>419100</xdr:rowOff>
                  </to>
                </anchor>
              </controlPr>
            </control>
          </mc:Choice>
        </mc:AlternateContent>
        <mc:AlternateContent xmlns:mc="http://schemas.openxmlformats.org/markup-compatibility/2006">
          <mc:Choice Requires="x14">
            <control shapeId="1244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1244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1244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12447" r:id="rId162" name="Option Button 159">
              <controlPr defaultSize="0" autoFill="0" autoLine="0" autoPict="0">
                <anchor moveWithCells="1" sizeWithCells="1">
                  <from>
                    <xdr:col>1</xdr:col>
                    <xdr:colOff>514350</xdr:colOff>
                    <xdr:row>139</xdr:row>
                    <xdr:rowOff>200025</xdr:rowOff>
                  </from>
                  <to>
                    <xdr:col>1</xdr:col>
                    <xdr:colOff>923925</xdr:colOff>
                    <xdr:row>139</xdr:row>
                    <xdr:rowOff>419100</xdr:rowOff>
                  </to>
                </anchor>
              </controlPr>
            </control>
          </mc:Choice>
        </mc:AlternateContent>
        <mc:AlternateContent xmlns:mc="http://schemas.openxmlformats.org/markup-compatibility/2006">
          <mc:Choice Requires="x14">
            <control shapeId="1244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1244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1245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12451" r:id="rId166" name="Option Button 163">
              <controlPr defaultSize="0" autoFill="0" autoLine="0" autoPict="0">
                <anchor moveWithCells="1" sizeWithCells="1">
                  <from>
                    <xdr:col>1</xdr:col>
                    <xdr:colOff>514350</xdr:colOff>
                    <xdr:row>150</xdr:row>
                    <xdr:rowOff>200025</xdr:rowOff>
                  </from>
                  <to>
                    <xdr:col>1</xdr:col>
                    <xdr:colOff>923925</xdr:colOff>
                    <xdr:row>150</xdr:row>
                    <xdr:rowOff>419100</xdr:rowOff>
                  </to>
                </anchor>
              </controlPr>
            </control>
          </mc:Choice>
        </mc:AlternateContent>
        <mc:AlternateContent xmlns:mc="http://schemas.openxmlformats.org/markup-compatibility/2006">
          <mc:Choice Requires="x14">
            <control shapeId="1245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1245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1245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12455" r:id="rId170" name="Option Button 167">
              <controlPr defaultSize="0" autoFill="0" autoLine="0" autoPict="0">
                <anchor moveWithCells="1" sizeWithCells="1">
                  <from>
                    <xdr:col>1</xdr:col>
                    <xdr:colOff>514350</xdr:colOff>
                    <xdr:row>151</xdr:row>
                    <xdr:rowOff>200025</xdr:rowOff>
                  </from>
                  <to>
                    <xdr:col>1</xdr:col>
                    <xdr:colOff>923925</xdr:colOff>
                    <xdr:row>151</xdr:row>
                    <xdr:rowOff>419100</xdr:rowOff>
                  </to>
                </anchor>
              </controlPr>
            </control>
          </mc:Choice>
        </mc:AlternateContent>
        <mc:AlternateContent xmlns:mc="http://schemas.openxmlformats.org/markup-compatibility/2006">
          <mc:Choice Requires="x14">
            <control shapeId="1245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1245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1245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12459" r:id="rId174" name="Option Button 171">
              <controlPr defaultSize="0" autoFill="0" autoLine="0" autoPict="0">
                <anchor moveWithCells="1" sizeWithCells="1">
                  <from>
                    <xdr:col>1</xdr:col>
                    <xdr:colOff>514350</xdr:colOff>
                    <xdr:row>152</xdr:row>
                    <xdr:rowOff>200025</xdr:rowOff>
                  </from>
                  <to>
                    <xdr:col>1</xdr:col>
                    <xdr:colOff>923925</xdr:colOff>
                    <xdr:row>152</xdr:row>
                    <xdr:rowOff>419100</xdr:rowOff>
                  </to>
                </anchor>
              </controlPr>
            </control>
          </mc:Choice>
        </mc:AlternateContent>
        <mc:AlternateContent xmlns:mc="http://schemas.openxmlformats.org/markup-compatibility/2006">
          <mc:Choice Requires="x14">
            <control shapeId="1246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12461" r:id="rId176" name="Group Box 173">
              <controlPr defaultSize="0" autoFill="0" autoPict="0">
                <anchor moveWithCells="1" sizeWithCells="1">
                  <from>
                    <xdr:col>1</xdr:col>
                    <xdr:colOff>0</xdr:colOff>
                    <xdr:row>163</xdr:row>
                    <xdr:rowOff>0</xdr:rowOff>
                  </from>
                  <to>
                    <xdr:col>5</xdr:col>
                    <xdr:colOff>800100</xdr:colOff>
                    <xdr:row>164</xdr:row>
                    <xdr:rowOff>0</xdr:rowOff>
                  </to>
                </anchor>
              </controlPr>
            </control>
          </mc:Choice>
        </mc:AlternateContent>
        <mc:AlternateContent xmlns:mc="http://schemas.openxmlformats.org/markup-compatibility/2006">
          <mc:Choice Requires="x14">
            <control shapeId="12462" r:id="rId177" name="Option Button 174">
              <controlPr defaultSize="0" autoFill="0" autoLine="0" autoPict="0">
                <anchor moveWithCells="1" sizeWithCells="1">
                  <from>
                    <xdr:col>5</xdr:col>
                    <xdr:colOff>19050</xdr:colOff>
                    <xdr:row>163</xdr:row>
                    <xdr:rowOff>200025</xdr:rowOff>
                  </from>
                  <to>
                    <xdr:col>5</xdr:col>
                    <xdr:colOff>609600</xdr:colOff>
                    <xdr:row>163</xdr:row>
                    <xdr:rowOff>419100</xdr:rowOff>
                  </to>
                </anchor>
              </controlPr>
            </control>
          </mc:Choice>
        </mc:AlternateContent>
        <mc:AlternateContent xmlns:mc="http://schemas.openxmlformats.org/markup-compatibility/2006">
          <mc:Choice Requires="x14">
            <control shapeId="12463" r:id="rId178" name="Option Button 175">
              <controlPr defaultSize="0" autoFill="0" autoLine="0" autoPict="0">
                <anchor moveWithCells="1" sizeWithCells="1">
                  <from>
                    <xdr:col>1</xdr:col>
                    <xdr:colOff>514350</xdr:colOff>
                    <xdr:row>163</xdr:row>
                    <xdr:rowOff>200025</xdr:rowOff>
                  </from>
                  <to>
                    <xdr:col>1</xdr:col>
                    <xdr:colOff>923925</xdr:colOff>
                    <xdr:row>163</xdr:row>
                    <xdr:rowOff>419100</xdr:rowOff>
                  </to>
                </anchor>
              </controlPr>
            </control>
          </mc:Choice>
        </mc:AlternateContent>
        <mc:AlternateContent xmlns:mc="http://schemas.openxmlformats.org/markup-compatibility/2006">
          <mc:Choice Requires="x14">
            <control shapeId="12464" r:id="rId179" name="Option Button 176">
              <controlPr defaultSize="0" autoFill="0" autoLine="0" autoPict="0">
                <anchor moveWithCells="1" sizeWithCells="1">
                  <from>
                    <xdr:col>1</xdr:col>
                    <xdr:colOff>57150</xdr:colOff>
                    <xdr:row>163</xdr:row>
                    <xdr:rowOff>200025</xdr:rowOff>
                  </from>
                  <to>
                    <xdr:col>1</xdr:col>
                    <xdr:colOff>466725</xdr:colOff>
                    <xdr:row>163</xdr:row>
                    <xdr:rowOff>419100</xdr:rowOff>
                  </to>
                </anchor>
              </controlPr>
            </control>
          </mc:Choice>
        </mc:AlternateContent>
        <mc:AlternateContent xmlns:mc="http://schemas.openxmlformats.org/markup-compatibility/2006">
          <mc:Choice Requires="x14">
            <control shapeId="1246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1246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12467" r:id="rId182" name="Option Button 179">
              <controlPr defaultSize="0" autoFill="0" autoLine="0" autoPict="0">
                <anchor moveWithCells="1" sizeWithCells="1">
                  <from>
                    <xdr:col>1</xdr:col>
                    <xdr:colOff>514350</xdr:colOff>
                    <xdr:row>164</xdr:row>
                    <xdr:rowOff>200025</xdr:rowOff>
                  </from>
                  <to>
                    <xdr:col>1</xdr:col>
                    <xdr:colOff>923925</xdr:colOff>
                    <xdr:row>164</xdr:row>
                    <xdr:rowOff>419100</xdr:rowOff>
                  </to>
                </anchor>
              </controlPr>
            </control>
          </mc:Choice>
        </mc:AlternateContent>
        <mc:AlternateContent xmlns:mc="http://schemas.openxmlformats.org/markup-compatibility/2006">
          <mc:Choice Requires="x14">
            <control shapeId="1246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1246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1247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12471" r:id="rId186" name="Option Button 183">
              <controlPr defaultSize="0" autoFill="0" autoLine="0" autoPict="0">
                <anchor moveWithCells="1" sizeWithCells="1">
                  <from>
                    <xdr:col>1</xdr:col>
                    <xdr:colOff>514350</xdr:colOff>
                    <xdr:row>165</xdr:row>
                    <xdr:rowOff>200025</xdr:rowOff>
                  </from>
                  <to>
                    <xdr:col>1</xdr:col>
                    <xdr:colOff>923925</xdr:colOff>
                    <xdr:row>165</xdr:row>
                    <xdr:rowOff>419100</xdr:rowOff>
                  </to>
                </anchor>
              </controlPr>
            </control>
          </mc:Choice>
        </mc:AlternateContent>
        <mc:AlternateContent xmlns:mc="http://schemas.openxmlformats.org/markup-compatibility/2006">
          <mc:Choice Requires="x14">
            <control shapeId="1247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1247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1247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12475" r:id="rId190" name="Option Button 187">
              <controlPr defaultSize="0" autoFill="0" autoLine="0" autoPict="0">
                <anchor moveWithCells="1" sizeWithCells="1">
                  <from>
                    <xdr:col>1</xdr:col>
                    <xdr:colOff>514350</xdr:colOff>
                    <xdr:row>166</xdr:row>
                    <xdr:rowOff>200025</xdr:rowOff>
                  </from>
                  <to>
                    <xdr:col>1</xdr:col>
                    <xdr:colOff>923925</xdr:colOff>
                    <xdr:row>166</xdr:row>
                    <xdr:rowOff>419100</xdr:rowOff>
                  </to>
                </anchor>
              </controlPr>
            </control>
          </mc:Choice>
        </mc:AlternateContent>
        <mc:AlternateContent xmlns:mc="http://schemas.openxmlformats.org/markup-compatibility/2006">
          <mc:Choice Requires="x14">
            <control shapeId="1247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1247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1247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12479" r:id="rId194" name="Option Button 191">
              <controlPr defaultSize="0" autoFill="0" autoLine="0" autoPict="0">
                <anchor moveWithCells="1" sizeWithCells="1">
                  <from>
                    <xdr:col>1</xdr:col>
                    <xdr:colOff>514350</xdr:colOff>
                    <xdr:row>167</xdr:row>
                    <xdr:rowOff>200025</xdr:rowOff>
                  </from>
                  <to>
                    <xdr:col>1</xdr:col>
                    <xdr:colOff>923925</xdr:colOff>
                    <xdr:row>167</xdr:row>
                    <xdr:rowOff>419100</xdr:rowOff>
                  </to>
                </anchor>
              </controlPr>
            </control>
          </mc:Choice>
        </mc:AlternateContent>
        <mc:AlternateContent xmlns:mc="http://schemas.openxmlformats.org/markup-compatibility/2006">
          <mc:Choice Requires="x14">
            <control shapeId="1248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1248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1248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12483" r:id="rId198" name="Option Button 195">
              <controlPr defaultSize="0" autoFill="0" autoLine="0" autoPict="0">
                <anchor moveWithCells="1" sizeWithCells="1">
                  <from>
                    <xdr:col>1</xdr:col>
                    <xdr:colOff>514350</xdr:colOff>
                    <xdr:row>178</xdr:row>
                    <xdr:rowOff>200025</xdr:rowOff>
                  </from>
                  <to>
                    <xdr:col>1</xdr:col>
                    <xdr:colOff>923925</xdr:colOff>
                    <xdr:row>178</xdr:row>
                    <xdr:rowOff>419100</xdr:rowOff>
                  </to>
                </anchor>
              </controlPr>
            </control>
          </mc:Choice>
        </mc:AlternateContent>
        <mc:AlternateContent xmlns:mc="http://schemas.openxmlformats.org/markup-compatibility/2006">
          <mc:Choice Requires="x14">
            <control shapeId="1248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12485" r:id="rId200" name="Group Box 197">
              <controlPr defaultSize="0" autoFill="0" autoPict="0">
                <anchor moveWithCells="1" sizeWithCells="1">
                  <from>
                    <xdr:col>1</xdr:col>
                    <xdr:colOff>0</xdr:colOff>
                    <xdr:row>179</xdr:row>
                    <xdr:rowOff>0</xdr:rowOff>
                  </from>
                  <to>
                    <xdr:col>5</xdr:col>
                    <xdr:colOff>800100</xdr:colOff>
                    <xdr:row>180</xdr:row>
                    <xdr:rowOff>0</xdr:rowOff>
                  </to>
                </anchor>
              </controlPr>
            </control>
          </mc:Choice>
        </mc:AlternateContent>
        <mc:AlternateContent xmlns:mc="http://schemas.openxmlformats.org/markup-compatibility/2006">
          <mc:Choice Requires="x14">
            <control shapeId="12486" r:id="rId201" name="Option Button 198">
              <controlPr defaultSize="0" autoFill="0" autoLine="0" autoPict="0">
                <anchor moveWithCells="1" sizeWithCells="1">
                  <from>
                    <xdr:col>5</xdr:col>
                    <xdr:colOff>19050</xdr:colOff>
                    <xdr:row>179</xdr:row>
                    <xdr:rowOff>200025</xdr:rowOff>
                  </from>
                  <to>
                    <xdr:col>5</xdr:col>
                    <xdr:colOff>609600</xdr:colOff>
                    <xdr:row>179</xdr:row>
                    <xdr:rowOff>419100</xdr:rowOff>
                  </to>
                </anchor>
              </controlPr>
            </control>
          </mc:Choice>
        </mc:AlternateContent>
        <mc:AlternateContent xmlns:mc="http://schemas.openxmlformats.org/markup-compatibility/2006">
          <mc:Choice Requires="x14">
            <control shapeId="12487" r:id="rId202" name="Option Button 199">
              <controlPr defaultSize="0" autoFill="0" autoLine="0" autoPict="0">
                <anchor moveWithCells="1" sizeWithCells="1">
                  <from>
                    <xdr:col>1</xdr:col>
                    <xdr:colOff>514350</xdr:colOff>
                    <xdr:row>179</xdr:row>
                    <xdr:rowOff>200025</xdr:rowOff>
                  </from>
                  <to>
                    <xdr:col>1</xdr:col>
                    <xdr:colOff>923925</xdr:colOff>
                    <xdr:row>179</xdr:row>
                    <xdr:rowOff>419100</xdr:rowOff>
                  </to>
                </anchor>
              </controlPr>
            </control>
          </mc:Choice>
        </mc:AlternateContent>
        <mc:AlternateContent xmlns:mc="http://schemas.openxmlformats.org/markup-compatibility/2006">
          <mc:Choice Requires="x14">
            <control shapeId="12488" r:id="rId203" name="Option Button 200">
              <controlPr defaultSize="0" autoFill="0" autoLine="0" autoPict="0">
                <anchor moveWithCells="1" sizeWithCells="1">
                  <from>
                    <xdr:col>1</xdr:col>
                    <xdr:colOff>57150</xdr:colOff>
                    <xdr:row>179</xdr:row>
                    <xdr:rowOff>200025</xdr:rowOff>
                  </from>
                  <to>
                    <xdr:col>1</xdr:col>
                    <xdr:colOff>466725</xdr:colOff>
                    <xdr:row>179</xdr:row>
                    <xdr:rowOff>419100</xdr:rowOff>
                  </to>
                </anchor>
              </controlPr>
            </control>
          </mc:Choice>
        </mc:AlternateContent>
        <mc:AlternateContent xmlns:mc="http://schemas.openxmlformats.org/markup-compatibility/2006">
          <mc:Choice Requires="x14">
            <control shapeId="12489" r:id="rId204" name="Group Box 201">
              <controlPr defaultSize="0" autoFill="0" autoPict="0">
                <anchor moveWithCells="1" sizeWithCells="1">
                  <from>
                    <xdr:col>1</xdr:col>
                    <xdr:colOff>0</xdr:colOff>
                    <xdr:row>180</xdr:row>
                    <xdr:rowOff>0</xdr:rowOff>
                  </from>
                  <to>
                    <xdr:col>5</xdr:col>
                    <xdr:colOff>800100</xdr:colOff>
                    <xdr:row>181</xdr:row>
                    <xdr:rowOff>0</xdr:rowOff>
                  </to>
                </anchor>
              </controlPr>
            </control>
          </mc:Choice>
        </mc:AlternateContent>
        <mc:AlternateContent xmlns:mc="http://schemas.openxmlformats.org/markup-compatibility/2006">
          <mc:Choice Requires="x14">
            <control shapeId="12490" r:id="rId205" name="Option Button 202">
              <controlPr defaultSize="0" autoFill="0" autoLine="0" autoPict="0">
                <anchor moveWithCells="1" sizeWithCells="1">
                  <from>
                    <xdr:col>5</xdr:col>
                    <xdr:colOff>19050</xdr:colOff>
                    <xdr:row>180</xdr:row>
                    <xdr:rowOff>200025</xdr:rowOff>
                  </from>
                  <to>
                    <xdr:col>5</xdr:col>
                    <xdr:colOff>609600</xdr:colOff>
                    <xdr:row>180</xdr:row>
                    <xdr:rowOff>419100</xdr:rowOff>
                  </to>
                </anchor>
              </controlPr>
            </control>
          </mc:Choice>
        </mc:AlternateContent>
        <mc:AlternateContent xmlns:mc="http://schemas.openxmlformats.org/markup-compatibility/2006">
          <mc:Choice Requires="x14">
            <control shapeId="12491" r:id="rId206" name="Option Button 203">
              <controlPr defaultSize="0" autoFill="0" autoLine="0" autoPict="0">
                <anchor moveWithCells="1" sizeWithCells="1">
                  <from>
                    <xdr:col>1</xdr:col>
                    <xdr:colOff>514350</xdr:colOff>
                    <xdr:row>180</xdr:row>
                    <xdr:rowOff>200025</xdr:rowOff>
                  </from>
                  <to>
                    <xdr:col>1</xdr:col>
                    <xdr:colOff>923925</xdr:colOff>
                    <xdr:row>180</xdr:row>
                    <xdr:rowOff>419100</xdr:rowOff>
                  </to>
                </anchor>
              </controlPr>
            </control>
          </mc:Choice>
        </mc:AlternateContent>
        <mc:AlternateContent xmlns:mc="http://schemas.openxmlformats.org/markup-compatibility/2006">
          <mc:Choice Requires="x14">
            <control shapeId="12492" r:id="rId207" name="Option Button 204">
              <controlPr defaultSize="0" autoFill="0" autoLine="0" autoPict="0">
                <anchor moveWithCells="1" sizeWithCells="1">
                  <from>
                    <xdr:col>1</xdr:col>
                    <xdr:colOff>57150</xdr:colOff>
                    <xdr:row>180</xdr:row>
                    <xdr:rowOff>200025</xdr:rowOff>
                  </from>
                  <to>
                    <xdr:col>1</xdr:col>
                    <xdr:colOff>466725</xdr:colOff>
                    <xdr:row>180</xdr:row>
                    <xdr:rowOff>419100</xdr:rowOff>
                  </to>
                </anchor>
              </controlPr>
            </control>
          </mc:Choice>
        </mc:AlternateContent>
        <mc:AlternateContent xmlns:mc="http://schemas.openxmlformats.org/markup-compatibility/2006">
          <mc:Choice Requires="x14">
            <control shapeId="12493" r:id="rId208" name="Group Box 205">
              <controlPr defaultSize="0" autoFill="0" autoPict="0">
                <anchor moveWithCells="1" sizeWithCells="1">
                  <from>
                    <xdr:col>1</xdr:col>
                    <xdr:colOff>0</xdr:colOff>
                    <xdr:row>181</xdr:row>
                    <xdr:rowOff>0</xdr:rowOff>
                  </from>
                  <to>
                    <xdr:col>5</xdr:col>
                    <xdr:colOff>800100</xdr:colOff>
                    <xdr:row>182</xdr:row>
                    <xdr:rowOff>0</xdr:rowOff>
                  </to>
                </anchor>
              </controlPr>
            </control>
          </mc:Choice>
        </mc:AlternateContent>
        <mc:AlternateContent xmlns:mc="http://schemas.openxmlformats.org/markup-compatibility/2006">
          <mc:Choice Requires="x14">
            <control shapeId="12494" r:id="rId209" name="Option Button 206">
              <controlPr defaultSize="0" autoFill="0" autoLine="0" autoPict="0">
                <anchor moveWithCells="1" sizeWithCells="1">
                  <from>
                    <xdr:col>5</xdr:col>
                    <xdr:colOff>19050</xdr:colOff>
                    <xdr:row>181</xdr:row>
                    <xdr:rowOff>200025</xdr:rowOff>
                  </from>
                  <to>
                    <xdr:col>5</xdr:col>
                    <xdr:colOff>609600</xdr:colOff>
                    <xdr:row>181</xdr:row>
                    <xdr:rowOff>419100</xdr:rowOff>
                  </to>
                </anchor>
              </controlPr>
            </control>
          </mc:Choice>
        </mc:AlternateContent>
        <mc:AlternateContent xmlns:mc="http://schemas.openxmlformats.org/markup-compatibility/2006">
          <mc:Choice Requires="x14">
            <control shapeId="12495" r:id="rId210" name="Option Button 207">
              <controlPr defaultSize="0" autoFill="0" autoLine="0" autoPict="0">
                <anchor moveWithCells="1" sizeWithCells="1">
                  <from>
                    <xdr:col>1</xdr:col>
                    <xdr:colOff>514350</xdr:colOff>
                    <xdr:row>181</xdr:row>
                    <xdr:rowOff>200025</xdr:rowOff>
                  </from>
                  <to>
                    <xdr:col>1</xdr:col>
                    <xdr:colOff>923925</xdr:colOff>
                    <xdr:row>181</xdr:row>
                    <xdr:rowOff>419100</xdr:rowOff>
                  </to>
                </anchor>
              </controlPr>
            </control>
          </mc:Choice>
        </mc:AlternateContent>
        <mc:AlternateContent xmlns:mc="http://schemas.openxmlformats.org/markup-compatibility/2006">
          <mc:Choice Requires="x14">
            <control shapeId="12496" r:id="rId211" name="Option Button 208">
              <controlPr defaultSize="0" autoFill="0" autoLine="0" autoPict="0">
                <anchor moveWithCells="1" sizeWithCells="1">
                  <from>
                    <xdr:col>1</xdr:col>
                    <xdr:colOff>57150</xdr:colOff>
                    <xdr:row>181</xdr:row>
                    <xdr:rowOff>200025</xdr:rowOff>
                  </from>
                  <to>
                    <xdr:col>1</xdr:col>
                    <xdr:colOff>466725</xdr:colOff>
                    <xdr:row>181</xdr:row>
                    <xdr:rowOff>419100</xdr:rowOff>
                  </to>
                </anchor>
              </controlPr>
            </control>
          </mc:Choice>
        </mc:AlternateContent>
        <mc:AlternateContent xmlns:mc="http://schemas.openxmlformats.org/markup-compatibility/2006">
          <mc:Choice Requires="x14">
            <control shapeId="1249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1249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12499" r:id="rId214" name="Option Button 211">
              <controlPr defaultSize="0" autoFill="0" autoLine="0" autoPict="0">
                <anchor moveWithCells="1" sizeWithCells="1">
                  <from>
                    <xdr:col>1</xdr:col>
                    <xdr:colOff>514350</xdr:colOff>
                    <xdr:row>192</xdr:row>
                    <xdr:rowOff>200025</xdr:rowOff>
                  </from>
                  <to>
                    <xdr:col>1</xdr:col>
                    <xdr:colOff>923925</xdr:colOff>
                    <xdr:row>192</xdr:row>
                    <xdr:rowOff>419100</xdr:rowOff>
                  </to>
                </anchor>
              </controlPr>
            </control>
          </mc:Choice>
        </mc:AlternateContent>
        <mc:AlternateContent xmlns:mc="http://schemas.openxmlformats.org/markup-compatibility/2006">
          <mc:Choice Requires="x14">
            <control shapeId="1250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mc:AlternateContent xmlns:mc="http://schemas.openxmlformats.org/markup-compatibility/2006">
          <mc:Choice Requires="x14">
            <control shapeId="12501" r:id="rId216" name="Group Box 213">
              <controlPr defaultSize="0" autoFill="0" autoPict="0">
                <anchor moveWithCells="1" sizeWithCells="1">
                  <from>
                    <xdr:col>1</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12502" r:id="rId217" name="Option Button 214">
              <controlPr defaultSize="0" autoFill="0" autoLine="0" autoPict="0">
                <anchor moveWithCells="1" sizeWithCells="1">
                  <from>
                    <xdr:col>5</xdr:col>
                    <xdr:colOff>19050</xdr:colOff>
                    <xdr:row>193</xdr:row>
                    <xdr:rowOff>200025</xdr:rowOff>
                  </from>
                  <to>
                    <xdr:col>5</xdr:col>
                    <xdr:colOff>609600</xdr:colOff>
                    <xdr:row>193</xdr:row>
                    <xdr:rowOff>419100</xdr:rowOff>
                  </to>
                </anchor>
              </controlPr>
            </control>
          </mc:Choice>
        </mc:AlternateContent>
        <mc:AlternateContent xmlns:mc="http://schemas.openxmlformats.org/markup-compatibility/2006">
          <mc:Choice Requires="x14">
            <control shapeId="12503" r:id="rId218" name="Option Button 215">
              <controlPr defaultSize="0" autoFill="0" autoLine="0" autoPict="0">
                <anchor moveWithCells="1" sizeWithCells="1">
                  <from>
                    <xdr:col>1</xdr:col>
                    <xdr:colOff>514350</xdr:colOff>
                    <xdr:row>193</xdr:row>
                    <xdr:rowOff>200025</xdr:rowOff>
                  </from>
                  <to>
                    <xdr:col>1</xdr:col>
                    <xdr:colOff>923925</xdr:colOff>
                    <xdr:row>193</xdr:row>
                    <xdr:rowOff>419100</xdr:rowOff>
                  </to>
                </anchor>
              </controlPr>
            </control>
          </mc:Choice>
        </mc:AlternateContent>
        <mc:AlternateContent xmlns:mc="http://schemas.openxmlformats.org/markup-compatibility/2006">
          <mc:Choice Requires="x14">
            <control shapeId="12504" r:id="rId219" name="Option Button 216">
              <controlPr defaultSize="0" autoFill="0" autoLine="0" autoPict="0">
                <anchor moveWithCells="1" sizeWithCells="1">
                  <from>
                    <xdr:col>1</xdr:col>
                    <xdr:colOff>57150</xdr:colOff>
                    <xdr:row>193</xdr:row>
                    <xdr:rowOff>200025</xdr:rowOff>
                  </from>
                  <to>
                    <xdr:col>1</xdr:col>
                    <xdr:colOff>466725</xdr:colOff>
                    <xdr:row>193</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view="pageBreakPreview" zoomScale="50" zoomScaleNormal="85" zoomScaleSheetLayoutView="50" workbookViewId="0"/>
  </sheetViews>
  <sheetFormatPr defaultColWidth="9" defaultRowHeight="13.5" x14ac:dyDescent="0.15"/>
  <cols>
    <col min="1" max="1" width="3" style="108" customWidth="1"/>
    <col min="2" max="2" width="13.875" style="110" customWidth="1"/>
    <col min="3" max="3" width="59.125" style="110" customWidth="1"/>
    <col min="4" max="4" width="11.75" style="110" customWidth="1"/>
    <col min="5" max="5" width="9.5" style="110" customWidth="1"/>
    <col min="6" max="6" width="10.625" style="108" customWidth="1"/>
    <col min="7" max="7" width="9" style="108"/>
    <col min="8" max="8" width="21.625" style="108" customWidth="1"/>
    <col min="9" max="9" width="10.75" style="25" customWidth="1"/>
    <col min="10" max="10" width="21.25" style="27" bestFit="1" customWidth="1"/>
    <col min="11" max="11" width="9" style="109"/>
    <col min="12" max="16384" width="9" style="108"/>
  </cols>
  <sheetData>
    <row r="1" spans="1:20" ht="14.25" x14ac:dyDescent="0.15">
      <c r="A1" s="5" t="str">
        <f>"〔利用者保護：" &amp;  評価結果報告書!B23 &amp; "〕"</f>
        <v>〔利用者保護：定期巡回・随時対応型訪問介護看護〕</v>
      </c>
      <c r="B1" s="4"/>
      <c r="C1" s="4"/>
      <c r="D1" s="4"/>
      <c r="E1" s="3"/>
      <c r="F1" s="137" t="s">
        <v>130</v>
      </c>
      <c r="H1" s="23"/>
      <c r="S1" s="108" t="s">
        <v>5</v>
      </c>
    </row>
    <row r="2" spans="1:20" ht="14.25" customHeight="1" x14ac:dyDescent="0.15">
      <c r="A2" s="1"/>
      <c r="B2" s="4"/>
      <c r="C2" s="4"/>
      <c r="F2" s="6" t="str">
        <f>"《事業所名： " &amp; 評価結果報告書!B24 &amp; "》"</f>
        <v>《事業所名： 》</v>
      </c>
      <c r="H2" s="25"/>
      <c r="S2" s="108" t="b">
        <v>0</v>
      </c>
    </row>
    <row r="3" spans="1:20" s="21" customFormat="1" ht="14.25" thickBot="1" x14ac:dyDescent="0.2">
      <c r="A3" s="114" t="s">
        <v>93</v>
      </c>
      <c r="B3" s="74" t="s">
        <v>88</v>
      </c>
      <c r="C3" s="22"/>
      <c r="D3" s="22"/>
      <c r="E3" s="22"/>
      <c r="F3" s="26"/>
      <c r="G3" s="26"/>
      <c r="H3" s="7"/>
      <c r="I3" s="54"/>
      <c r="J3" s="7"/>
      <c r="K3" s="7"/>
      <c r="L3" s="7"/>
      <c r="M3" s="75"/>
      <c r="N3" s="75"/>
      <c r="O3" s="75"/>
      <c r="P3" s="75"/>
      <c r="Q3" s="75"/>
      <c r="R3" s="75"/>
      <c r="S3" s="75"/>
      <c r="T3" s="75"/>
    </row>
    <row r="4" spans="1:20" s="11" customFormat="1" ht="17.25" customHeight="1" x14ac:dyDescent="0.15">
      <c r="A4" s="86"/>
      <c r="B4" s="275"/>
      <c r="C4" s="276"/>
      <c r="D4" s="276"/>
      <c r="E4" s="276"/>
      <c r="F4" s="277"/>
      <c r="G4" s="87"/>
      <c r="H4" s="88"/>
      <c r="I4" s="89"/>
      <c r="J4" s="7" t="s">
        <v>70</v>
      </c>
      <c r="K4" s="88"/>
      <c r="L4" s="88"/>
      <c r="M4" s="90"/>
      <c r="N4" s="90"/>
      <c r="O4" s="90"/>
      <c r="P4" s="90"/>
      <c r="Q4" s="90"/>
      <c r="R4" s="90"/>
      <c r="S4" s="75" t="b">
        <v>1</v>
      </c>
      <c r="T4" s="90"/>
    </row>
    <row r="5" spans="1:20" s="85" customFormat="1" ht="30" customHeight="1" thickBot="1" x14ac:dyDescent="0.2">
      <c r="A5" s="144"/>
      <c r="B5" s="278" t="s">
        <v>245</v>
      </c>
      <c r="C5" s="279"/>
      <c r="D5" s="280" t="s">
        <v>246</v>
      </c>
      <c r="E5" s="280"/>
      <c r="F5" s="145" t="str">
        <f>IF(COUNT(P9:Q23) &gt; 0,COUNT(P9:P23) &amp; "／" &amp; COUNT(P9:Q23),"")</f>
        <v/>
      </c>
      <c r="G5" s="80"/>
      <c r="H5" s="81"/>
      <c r="I5" s="82"/>
      <c r="J5" s="83" t="s">
        <v>71</v>
      </c>
      <c r="K5" s="81"/>
      <c r="L5" s="81"/>
      <c r="M5" s="84"/>
      <c r="N5" s="84"/>
      <c r="O5" s="84"/>
      <c r="P5" s="84"/>
      <c r="Q5" s="84"/>
      <c r="R5" s="84"/>
      <c r="S5" s="75" t="b">
        <v>0</v>
      </c>
      <c r="T5" s="84"/>
    </row>
    <row r="6" spans="1:20" s="21" customFormat="1" ht="14.25" thickTop="1" x14ac:dyDescent="0.15">
      <c r="A6" s="91">
        <v>1</v>
      </c>
      <c r="B6" s="92" t="s">
        <v>147</v>
      </c>
      <c r="C6" s="270" t="str">
        <f>IF((MIN(I9:I10)=0),"標準項目の「あり」「なし」を選択してください","")</f>
        <v>標準項目の「あり」「なし」を選択してください</v>
      </c>
      <c r="D6" s="270"/>
      <c r="E6" s="270"/>
      <c r="F6" s="271"/>
      <c r="H6" s="75"/>
      <c r="I6" s="54"/>
      <c r="J6" s="7" t="s">
        <v>72</v>
      </c>
      <c r="K6" s="7"/>
      <c r="L6" s="75"/>
      <c r="M6" s="75"/>
      <c r="N6" s="75"/>
      <c r="O6" s="75"/>
      <c r="P6" s="75"/>
      <c r="Q6" s="75"/>
      <c r="R6" s="75"/>
      <c r="S6" s="75" t="b">
        <v>1</v>
      </c>
      <c r="T6" s="75"/>
    </row>
    <row r="7" spans="1:20" s="96" customFormat="1" ht="37.5" customHeight="1" x14ac:dyDescent="0.15">
      <c r="A7" s="93" t="s">
        <v>65</v>
      </c>
      <c r="B7" s="272" t="s">
        <v>247</v>
      </c>
      <c r="C7" s="273"/>
      <c r="D7" s="274" t="str">
        <f xml:space="preserve"> "評点（" &amp; REPT("○",COUNT(P9:P10)) &amp; REPT("●",COUNT(Q9:Q10)) &amp; "）"</f>
        <v>評点（）</v>
      </c>
      <c r="E7" s="274"/>
      <c r="F7" s="113" t="str">
        <f>IF(COUNT(R9:R10)&gt;0,"・非該当" &amp; COUNT(R9:R10),"")</f>
        <v/>
      </c>
      <c r="G7" s="80"/>
      <c r="H7" s="94"/>
      <c r="I7" s="95" t="str">
        <f>IF(MIN(I9:I10)=0,"",IF(COUNT(P9:Q10)=0,"-",IF(COUNT(P9:Q10)=COUNT(P9:P10),"A",IF(COUNT(P9:P10)=0,"C","B"))))</f>
        <v/>
      </c>
      <c r="J7" s="7" t="s">
        <v>59</v>
      </c>
      <c r="K7" s="95">
        <v>1</v>
      </c>
      <c r="L7" s="94">
        <v>17483</v>
      </c>
      <c r="M7" s="94"/>
      <c r="N7" s="94"/>
      <c r="O7" s="94"/>
      <c r="P7" s="94"/>
      <c r="Q7" s="94"/>
      <c r="R7" s="94"/>
      <c r="S7" s="75" t="b">
        <v>0</v>
      </c>
      <c r="T7" s="94"/>
    </row>
    <row r="8" spans="1:20" s="21" customFormat="1" x14ac:dyDescent="0.15">
      <c r="A8" s="91"/>
      <c r="B8" s="107" t="s">
        <v>60</v>
      </c>
      <c r="C8" s="257" t="s">
        <v>61</v>
      </c>
      <c r="D8" s="258"/>
      <c r="E8" s="258"/>
      <c r="F8" s="259"/>
      <c r="H8" s="75"/>
      <c r="I8" s="54"/>
      <c r="J8" s="7" t="s">
        <v>62</v>
      </c>
      <c r="K8" s="7"/>
      <c r="L8" s="75"/>
      <c r="M8" s="75"/>
      <c r="N8" s="75"/>
      <c r="O8" s="75"/>
      <c r="P8" s="75"/>
      <c r="Q8" s="75"/>
      <c r="R8" s="75"/>
      <c r="S8" s="75" t="b">
        <v>0</v>
      </c>
      <c r="T8" s="75"/>
    </row>
    <row r="9" spans="1:20" s="21" customFormat="1" ht="37.5" customHeight="1" x14ac:dyDescent="0.15">
      <c r="A9" s="91"/>
      <c r="B9" s="97"/>
      <c r="C9" s="260" t="s">
        <v>248</v>
      </c>
      <c r="D9" s="261"/>
      <c r="E9" s="262"/>
      <c r="F9" s="98"/>
      <c r="G9" s="80"/>
      <c r="H9" s="75"/>
      <c r="I9" s="54">
        <v>0</v>
      </c>
      <c r="J9" s="7" t="s">
        <v>63</v>
      </c>
      <c r="K9" s="7">
        <v>1</v>
      </c>
      <c r="L9" s="75">
        <v>60183</v>
      </c>
      <c r="M9" s="75"/>
      <c r="N9" s="75"/>
      <c r="O9" s="75"/>
      <c r="P9" s="75" t="str">
        <f>IF(I9=3,1,"")</f>
        <v/>
      </c>
      <c r="Q9" s="75" t="str">
        <f>IF(I9=2,1,"")</f>
        <v/>
      </c>
      <c r="R9" s="75" t="str">
        <f>IF(I9=1,1,"")</f>
        <v/>
      </c>
      <c r="S9" s="75" t="b">
        <v>0</v>
      </c>
      <c r="T9" s="75"/>
    </row>
    <row r="10" spans="1:20" s="21" customFormat="1" ht="37.5" customHeight="1" thickBot="1" x14ac:dyDescent="0.2">
      <c r="A10" s="147"/>
      <c r="B10" s="148"/>
      <c r="C10" s="297" t="s">
        <v>249</v>
      </c>
      <c r="D10" s="298"/>
      <c r="E10" s="299"/>
      <c r="F10" s="149"/>
      <c r="G10" s="80"/>
      <c r="H10" s="75"/>
      <c r="I10" s="54">
        <v>0</v>
      </c>
      <c r="J10" s="7" t="s">
        <v>63</v>
      </c>
      <c r="K10" s="7">
        <v>2</v>
      </c>
      <c r="L10" s="75">
        <v>60184</v>
      </c>
      <c r="M10" s="75"/>
      <c r="N10" s="75"/>
      <c r="O10" s="75"/>
      <c r="P10" s="75" t="str">
        <f>IF(I10=3,1,"")</f>
        <v/>
      </c>
      <c r="Q10" s="75" t="str">
        <f>IF(I10=2,1,"")</f>
        <v/>
      </c>
      <c r="R10" s="75" t="str">
        <f>IF(I10=1,1,"")</f>
        <v/>
      </c>
      <c r="S10" s="75" t="b">
        <v>0</v>
      </c>
      <c r="T10" s="75"/>
    </row>
    <row r="11" spans="1:20" s="21" customFormat="1" ht="14.25" thickTop="1" x14ac:dyDescent="0.15">
      <c r="A11" s="91">
        <v>2</v>
      </c>
      <c r="B11" s="92" t="s">
        <v>160</v>
      </c>
      <c r="C11" s="270" t="str">
        <f>IF((MIN(I14:I15)=0),"標準項目の「あり」「なし」を選択してください","")</f>
        <v>標準項目の「あり」「なし」を選択してください</v>
      </c>
      <c r="D11" s="270"/>
      <c r="E11" s="270"/>
      <c r="F11" s="271"/>
      <c r="H11" s="75"/>
      <c r="I11" s="54"/>
      <c r="J11" s="7" t="s">
        <v>72</v>
      </c>
      <c r="K11" s="7"/>
      <c r="L11" s="75"/>
      <c r="M11" s="75"/>
      <c r="N11" s="75"/>
      <c r="O11" s="75"/>
      <c r="P11" s="75"/>
      <c r="Q11" s="75"/>
      <c r="R11" s="75"/>
      <c r="S11" s="75" t="b">
        <v>1</v>
      </c>
      <c r="T11" s="75"/>
    </row>
    <row r="12" spans="1:20" s="96" customFormat="1" ht="37.5" customHeight="1" x14ac:dyDescent="0.15">
      <c r="A12" s="93" t="s">
        <v>65</v>
      </c>
      <c r="B12" s="272" t="s">
        <v>250</v>
      </c>
      <c r="C12" s="273"/>
      <c r="D12" s="274" t="str">
        <f xml:space="preserve"> "評点（" &amp; REPT("○",COUNT(P14:P15)) &amp; REPT("●",COUNT(Q14:Q15)) &amp; "）"</f>
        <v>評点（）</v>
      </c>
      <c r="E12" s="274"/>
      <c r="F12" s="113" t="str">
        <f>IF(COUNT(R14:R15)&gt;0,"・非該当" &amp; COUNT(R14:R15),"")</f>
        <v/>
      </c>
      <c r="G12" s="80"/>
      <c r="H12" s="94"/>
      <c r="I12" s="95" t="str">
        <f>IF(MIN(I14:I15)=0,"",IF(COUNT(P14:Q15)=0,"-",IF(COUNT(P14:Q15)=COUNT(P14:P15),"A",IF(COUNT(P14:P15)=0,"C","B"))))</f>
        <v/>
      </c>
      <c r="J12" s="7" t="s">
        <v>59</v>
      </c>
      <c r="K12" s="95">
        <v>2</v>
      </c>
      <c r="L12" s="94">
        <v>17484</v>
      </c>
      <c r="M12" s="94"/>
      <c r="N12" s="94"/>
      <c r="O12" s="94"/>
      <c r="P12" s="94"/>
      <c r="Q12" s="94"/>
      <c r="R12" s="94"/>
      <c r="S12" s="75" t="b">
        <v>0</v>
      </c>
      <c r="T12" s="94"/>
    </row>
    <row r="13" spans="1:20" s="21" customFormat="1" x14ac:dyDescent="0.15">
      <c r="A13" s="91"/>
      <c r="B13" s="107" t="s">
        <v>60</v>
      </c>
      <c r="C13" s="257" t="s">
        <v>61</v>
      </c>
      <c r="D13" s="258"/>
      <c r="E13" s="258"/>
      <c r="F13" s="259"/>
      <c r="H13" s="75"/>
      <c r="I13" s="54"/>
      <c r="J13" s="7" t="s">
        <v>62</v>
      </c>
      <c r="K13" s="7"/>
      <c r="L13" s="75"/>
      <c r="M13" s="75"/>
      <c r="N13" s="75"/>
      <c r="O13" s="75"/>
      <c r="P13" s="75"/>
      <c r="Q13" s="75"/>
      <c r="R13" s="75"/>
      <c r="S13" s="75" t="b">
        <v>0</v>
      </c>
      <c r="T13" s="75"/>
    </row>
    <row r="14" spans="1:20" s="21" customFormat="1" ht="37.5" customHeight="1" x14ac:dyDescent="0.15">
      <c r="A14" s="91"/>
      <c r="B14" s="97"/>
      <c r="C14" s="260" t="s">
        <v>251</v>
      </c>
      <c r="D14" s="261"/>
      <c r="E14" s="262"/>
      <c r="F14" s="98"/>
      <c r="G14" s="80"/>
      <c r="H14" s="75"/>
      <c r="I14" s="54">
        <v>0</v>
      </c>
      <c r="J14" s="7" t="s">
        <v>63</v>
      </c>
      <c r="K14" s="7">
        <v>1</v>
      </c>
      <c r="L14" s="75">
        <v>60185</v>
      </c>
      <c r="M14" s="75"/>
      <c r="N14" s="75"/>
      <c r="O14" s="75"/>
      <c r="P14" s="75" t="str">
        <f>IF(I14=3,1,"")</f>
        <v/>
      </c>
      <c r="Q14" s="75" t="str">
        <f>IF(I14=2,1,"")</f>
        <v/>
      </c>
      <c r="R14" s="75" t="str">
        <f>IF(I14=1,1,"")</f>
        <v/>
      </c>
      <c r="S14" s="75" t="b">
        <v>0</v>
      </c>
      <c r="T14" s="75"/>
    </row>
    <row r="15" spans="1:20" s="21" customFormat="1" ht="37.5" customHeight="1" thickBot="1" x14ac:dyDescent="0.2">
      <c r="A15" s="147"/>
      <c r="B15" s="148"/>
      <c r="C15" s="297" t="s">
        <v>252</v>
      </c>
      <c r="D15" s="298"/>
      <c r="E15" s="299"/>
      <c r="F15" s="149"/>
      <c r="G15" s="80"/>
      <c r="H15" s="75"/>
      <c r="I15" s="54">
        <v>0</v>
      </c>
      <c r="J15" s="7" t="s">
        <v>63</v>
      </c>
      <c r="K15" s="7">
        <v>2</v>
      </c>
      <c r="L15" s="75">
        <v>60186</v>
      </c>
      <c r="M15" s="75"/>
      <c r="N15" s="75"/>
      <c r="O15" s="75"/>
      <c r="P15" s="75" t="str">
        <f>IF(I15=3,1,"")</f>
        <v/>
      </c>
      <c r="Q15" s="75" t="str">
        <f>IF(I15=2,1,"")</f>
        <v/>
      </c>
      <c r="R15" s="75" t="str">
        <f>IF(I15=1,1,"")</f>
        <v/>
      </c>
      <c r="S15" s="75" t="b">
        <v>0</v>
      </c>
      <c r="T15" s="75"/>
    </row>
    <row r="16" spans="1:20" s="21" customFormat="1" ht="14.25" thickTop="1" x14ac:dyDescent="0.15">
      <c r="A16" s="91">
        <v>3</v>
      </c>
      <c r="B16" s="92" t="s">
        <v>177</v>
      </c>
      <c r="C16" s="270" t="str">
        <f>IF((MIN(I19:I23)=0),"標準項目の「あり」「なし」を選択してください","")</f>
        <v>標準項目の「あり」「なし」を選択してください</v>
      </c>
      <c r="D16" s="270"/>
      <c r="E16" s="270"/>
      <c r="F16" s="271"/>
      <c r="H16" s="75"/>
      <c r="I16" s="54"/>
      <c r="J16" s="7" t="s">
        <v>72</v>
      </c>
      <c r="K16" s="7"/>
      <c r="L16" s="75"/>
      <c r="M16" s="75"/>
      <c r="N16" s="75"/>
      <c r="O16" s="75"/>
      <c r="P16" s="75"/>
      <c r="Q16" s="75"/>
      <c r="R16" s="75"/>
      <c r="S16" s="75" t="b">
        <v>1</v>
      </c>
      <c r="T16" s="75"/>
    </row>
    <row r="17" spans="1:20" s="96" customFormat="1" ht="37.5" customHeight="1" x14ac:dyDescent="0.15">
      <c r="A17" s="93" t="s">
        <v>65</v>
      </c>
      <c r="B17" s="272" t="s">
        <v>253</v>
      </c>
      <c r="C17" s="273"/>
      <c r="D17" s="274" t="str">
        <f xml:space="preserve"> "評点（" &amp; REPT("○",COUNT(P19:P23)) &amp; REPT("●",COUNT(Q19:Q23)) &amp; "）"</f>
        <v>評点（）</v>
      </c>
      <c r="E17" s="274"/>
      <c r="F17" s="113" t="str">
        <f>IF(COUNT(R19:R23)&gt;0,"・非該当" &amp; COUNT(R19:R23),"")</f>
        <v/>
      </c>
      <c r="G17" s="80"/>
      <c r="H17" s="94"/>
      <c r="I17" s="95" t="str">
        <f>IF(MIN(I19:I23)=0,"",IF(COUNT(P19:Q23)=0,"-",IF(COUNT(P19:Q23)=COUNT(P19:P23),"A",IF(COUNT(P19:P23)=0,"C","B"))))</f>
        <v/>
      </c>
      <c r="J17" s="7" t="s">
        <v>59</v>
      </c>
      <c r="K17" s="95">
        <v>3</v>
      </c>
      <c r="L17" s="94">
        <v>17485</v>
      </c>
      <c r="M17" s="94"/>
      <c r="N17" s="94"/>
      <c r="O17" s="94"/>
      <c r="P17" s="94"/>
      <c r="Q17" s="94"/>
      <c r="R17" s="94"/>
      <c r="S17" s="75" t="b">
        <v>0</v>
      </c>
      <c r="T17" s="94"/>
    </row>
    <row r="18" spans="1:20" s="21" customFormat="1" x14ac:dyDescent="0.15">
      <c r="A18" s="91"/>
      <c r="B18" s="107" t="s">
        <v>60</v>
      </c>
      <c r="C18" s="257" t="s">
        <v>61</v>
      </c>
      <c r="D18" s="258"/>
      <c r="E18" s="258"/>
      <c r="F18" s="259"/>
      <c r="H18" s="75"/>
      <c r="I18" s="54"/>
      <c r="J18" s="7" t="s">
        <v>62</v>
      </c>
      <c r="K18" s="7"/>
      <c r="L18" s="75"/>
      <c r="M18" s="75"/>
      <c r="N18" s="75"/>
      <c r="O18" s="75"/>
      <c r="P18" s="75"/>
      <c r="Q18" s="75"/>
      <c r="R18" s="75"/>
      <c r="S18" s="75" t="b">
        <v>0</v>
      </c>
      <c r="T18" s="75"/>
    </row>
    <row r="19" spans="1:20" s="21" customFormat="1" ht="37.5" customHeight="1" x14ac:dyDescent="0.15">
      <c r="A19" s="91"/>
      <c r="B19" s="97"/>
      <c r="C19" s="260" t="s">
        <v>254</v>
      </c>
      <c r="D19" s="261"/>
      <c r="E19" s="262"/>
      <c r="F19" s="98"/>
      <c r="G19" s="80"/>
      <c r="H19" s="75"/>
      <c r="I19" s="54">
        <v>0</v>
      </c>
      <c r="J19" s="7" t="s">
        <v>63</v>
      </c>
      <c r="K19" s="7">
        <v>1</v>
      </c>
      <c r="L19" s="75">
        <v>60187</v>
      </c>
      <c r="M19" s="75"/>
      <c r="N19" s="75"/>
      <c r="O19" s="75"/>
      <c r="P19" s="75" t="str">
        <f>IF(I19=3,1,"")</f>
        <v/>
      </c>
      <c r="Q19" s="75" t="str">
        <f>IF(I19=2,1,"")</f>
        <v/>
      </c>
      <c r="R19" s="75" t="str">
        <f>IF(I19=1,1,"")</f>
        <v/>
      </c>
      <c r="S19" s="75" t="b">
        <v>0</v>
      </c>
      <c r="T19" s="75"/>
    </row>
    <row r="20" spans="1:20" s="21" customFormat="1" ht="37.5" customHeight="1" x14ac:dyDescent="0.15">
      <c r="A20" s="91"/>
      <c r="B20" s="97"/>
      <c r="C20" s="260" t="s">
        <v>255</v>
      </c>
      <c r="D20" s="261"/>
      <c r="E20" s="262"/>
      <c r="F20" s="98"/>
      <c r="G20" s="80"/>
      <c r="H20" s="75"/>
      <c r="I20" s="54">
        <v>0</v>
      </c>
      <c r="J20" s="7" t="s">
        <v>63</v>
      </c>
      <c r="K20" s="7">
        <v>2</v>
      </c>
      <c r="L20" s="75">
        <v>60188</v>
      </c>
      <c r="M20" s="75"/>
      <c r="N20" s="75"/>
      <c r="O20" s="75"/>
      <c r="P20" s="75" t="str">
        <f>IF(I20=3,1,"")</f>
        <v/>
      </c>
      <c r="Q20" s="75" t="str">
        <f>IF(I20=2,1,"")</f>
        <v/>
      </c>
      <c r="R20" s="75" t="str">
        <f>IF(I20=1,1,"")</f>
        <v/>
      </c>
      <c r="S20" s="75" t="b">
        <v>0</v>
      </c>
      <c r="T20" s="75"/>
    </row>
    <row r="21" spans="1:20" s="21" customFormat="1" ht="37.5" customHeight="1" x14ac:dyDescent="0.15">
      <c r="A21" s="91"/>
      <c r="B21" s="97"/>
      <c r="C21" s="260" t="s">
        <v>256</v>
      </c>
      <c r="D21" s="261"/>
      <c r="E21" s="262"/>
      <c r="F21" s="98"/>
      <c r="G21" s="80"/>
      <c r="H21" s="75"/>
      <c r="I21" s="54">
        <v>0</v>
      </c>
      <c r="J21" s="7" t="s">
        <v>63</v>
      </c>
      <c r="K21" s="7">
        <v>3</v>
      </c>
      <c r="L21" s="75">
        <v>60189</v>
      </c>
      <c r="M21" s="75"/>
      <c r="N21" s="75"/>
      <c r="O21" s="75"/>
      <c r="P21" s="75" t="str">
        <f>IF(I21=3,1,"")</f>
        <v/>
      </c>
      <c r="Q21" s="75" t="str">
        <f>IF(I21=2,1,"")</f>
        <v/>
      </c>
      <c r="R21" s="75" t="str">
        <f>IF(I21=1,1,"")</f>
        <v/>
      </c>
      <c r="S21" s="75" t="b">
        <v>0</v>
      </c>
      <c r="T21" s="75"/>
    </row>
    <row r="22" spans="1:20" s="21" customFormat="1" ht="37.5" customHeight="1" x14ac:dyDescent="0.15">
      <c r="A22" s="91"/>
      <c r="B22" s="97"/>
      <c r="C22" s="260" t="s">
        <v>257</v>
      </c>
      <c r="D22" s="261"/>
      <c r="E22" s="262"/>
      <c r="F22" s="98"/>
      <c r="G22" s="80"/>
      <c r="H22" s="75"/>
      <c r="I22" s="54">
        <v>0</v>
      </c>
      <c r="J22" s="7" t="s">
        <v>63</v>
      </c>
      <c r="K22" s="7">
        <v>4</v>
      </c>
      <c r="L22" s="75">
        <v>60190</v>
      </c>
      <c r="M22" s="75"/>
      <c r="N22" s="75"/>
      <c r="O22" s="75"/>
      <c r="P22" s="75" t="str">
        <f>IF(I22=3,1,"")</f>
        <v/>
      </c>
      <c r="Q22" s="75" t="str">
        <f>IF(I22=2,1,"")</f>
        <v/>
      </c>
      <c r="R22" s="75" t="str">
        <f>IF(I22=1,1,"")</f>
        <v/>
      </c>
      <c r="S22" s="75" t="b">
        <v>0</v>
      </c>
      <c r="T22" s="75"/>
    </row>
    <row r="23" spans="1:20" s="21" customFormat="1" ht="37.5" customHeight="1" thickBot="1" x14ac:dyDescent="0.2">
      <c r="A23" s="146"/>
      <c r="B23" s="151"/>
      <c r="C23" s="294" t="s">
        <v>258</v>
      </c>
      <c r="D23" s="295"/>
      <c r="E23" s="296"/>
      <c r="F23" s="152"/>
      <c r="G23" s="80"/>
      <c r="H23" s="75"/>
      <c r="I23" s="54">
        <v>0</v>
      </c>
      <c r="J23" s="7" t="s">
        <v>63</v>
      </c>
      <c r="K23" s="7">
        <v>5</v>
      </c>
      <c r="L23" s="75">
        <v>60191</v>
      </c>
      <c r="M23" s="75"/>
      <c r="N23" s="75"/>
      <c r="O23" s="75"/>
      <c r="P23" s="75" t="str">
        <f>IF(I23=3,1,"")</f>
        <v/>
      </c>
      <c r="Q23" s="75" t="str">
        <f>IF(I23=2,1,"")</f>
        <v/>
      </c>
      <c r="R23" s="75" t="str">
        <f>IF(I23=1,1,"")</f>
        <v/>
      </c>
      <c r="S23" s="75" t="b">
        <v>0</v>
      </c>
      <c r="T23" s="75"/>
    </row>
    <row r="24" spans="1:20" s="21" customFormat="1" ht="20.25" customHeight="1" x14ac:dyDescent="0.15">
      <c r="A24" s="150"/>
      <c r="B24" s="290" t="s">
        <v>259</v>
      </c>
      <c r="C24" s="291"/>
      <c r="D24" s="292" t="str">
        <f>IF(AND(LEN(HGcase1_3)&lt;&gt;0,COUNT(R18:R23)=5),HGcheckB_3,(IF(LEN(HGcheckA_3)&lt;&gt;0,HGcheckA_3, HGcheckB_3)))</f>
        <v>入力してください</v>
      </c>
      <c r="E24" s="292"/>
      <c r="F24" s="293"/>
      <c r="H24" s="75"/>
      <c r="I24" s="54"/>
      <c r="J24" s="7" t="s">
        <v>64</v>
      </c>
      <c r="K24" s="7"/>
      <c r="L24" s="75"/>
      <c r="M24" s="75"/>
      <c r="N24" s="75"/>
      <c r="O24" s="75"/>
      <c r="P24" s="75"/>
      <c r="Q24" s="75"/>
      <c r="R24" s="75"/>
      <c r="S24" s="75" t="b">
        <v>1</v>
      </c>
      <c r="T24" s="75"/>
    </row>
    <row r="25" spans="1:20" s="103" customFormat="1" ht="21" customHeight="1" x14ac:dyDescent="0.15">
      <c r="A25" s="105"/>
      <c r="B25" s="267"/>
      <c r="C25" s="268"/>
      <c r="D25" s="268"/>
      <c r="E25" s="268"/>
      <c r="F25" s="269"/>
      <c r="G25" s="2" t="str">
        <f>IF(LEN(B25)=0,"",IF(40-LEN(B25)&gt;0,"残り" &amp; 40-LEN(B25) &amp; "文字",IF(40-LEN(B25)=0,"","文字数がオーバーしています")))</f>
        <v/>
      </c>
      <c r="H25" s="100"/>
      <c r="I25" s="101"/>
      <c r="J25" s="7" t="s">
        <v>81</v>
      </c>
      <c r="K25" s="100"/>
      <c r="L25" s="100"/>
      <c r="M25" s="102"/>
      <c r="N25" s="102"/>
      <c r="O25" s="102"/>
      <c r="P25" s="102"/>
      <c r="Q25" s="102"/>
      <c r="R25" s="102"/>
      <c r="S25" s="75" t="b">
        <v>0</v>
      </c>
      <c r="T25" s="102"/>
    </row>
    <row r="26" spans="1:20" s="103" customFormat="1" ht="65.099999999999994" customHeight="1" x14ac:dyDescent="0.15">
      <c r="A26" s="106"/>
      <c r="B26" s="247"/>
      <c r="C26" s="248"/>
      <c r="D26" s="248"/>
      <c r="E26" s="248"/>
      <c r="F26" s="249"/>
      <c r="G26" s="2" t="str">
        <f>IF(LEN(B26)=0,"",IF(256-LEN(B26)&gt;0,"残り" &amp; 256-LEN(B26) &amp; "文字",IF(256-LEN(B26)=0,"","文字数がオーバーしています")))</f>
        <v/>
      </c>
      <c r="H26" s="100"/>
      <c r="I26" s="101"/>
      <c r="J26" s="7" t="s">
        <v>84</v>
      </c>
      <c r="K26" s="100"/>
      <c r="L26" s="100"/>
      <c r="M26" s="102"/>
      <c r="N26" s="102"/>
      <c r="O26" s="102"/>
      <c r="P26" s="102"/>
      <c r="Q26" s="102"/>
      <c r="R26" s="102"/>
      <c r="S26" s="75" t="b">
        <v>0</v>
      </c>
      <c r="T26" s="102"/>
    </row>
    <row r="27" spans="1:20" s="103" customFormat="1" ht="21" customHeight="1" x14ac:dyDescent="0.15">
      <c r="A27" s="106"/>
      <c r="B27" s="250"/>
      <c r="C27" s="251"/>
      <c r="D27" s="251"/>
      <c r="E27" s="251"/>
      <c r="F27" s="252"/>
      <c r="G27" s="2" t="str">
        <f>IF(LEN(B27)=0,"",IF(40-LEN(B27)&gt;0,"残り" &amp; 40-LEN(B27) &amp; "文字",IF(40-LEN(B27)=0,"","文字数がオーバーしています")))</f>
        <v/>
      </c>
      <c r="H27" s="100"/>
      <c r="I27" s="101"/>
      <c r="J27" s="7" t="s">
        <v>82</v>
      </c>
      <c r="K27" s="100"/>
      <c r="L27" s="100"/>
      <c r="M27" s="102"/>
      <c r="N27" s="102"/>
      <c r="O27" s="102"/>
      <c r="P27" s="102"/>
      <c r="Q27" s="102"/>
      <c r="R27" s="102"/>
      <c r="S27" s="75" t="b">
        <v>0</v>
      </c>
      <c r="T27" s="102"/>
    </row>
    <row r="28" spans="1:20" s="103" customFormat="1" ht="65.099999999999994" customHeight="1" x14ac:dyDescent="0.15">
      <c r="A28" s="106"/>
      <c r="B28" s="253"/>
      <c r="C28" s="253"/>
      <c r="D28" s="253"/>
      <c r="E28" s="253"/>
      <c r="F28" s="254"/>
      <c r="G28" s="2" t="str">
        <f>IF(LEN(B28)=0,"",IF(256-LEN(B28)&gt;0,"残り" &amp; 256-LEN(B28) &amp; "文字",IF(256-LEN(B28)=0,"","文字数がオーバーしています")))</f>
        <v/>
      </c>
      <c r="H28" s="100"/>
      <c r="I28" s="101"/>
      <c r="J28" s="7" t="s">
        <v>85</v>
      </c>
      <c r="K28" s="100"/>
      <c r="L28" s="100"/>
      <c r="M28" s="102"/>
      <c r="N28" s="102"/>
      <c r="O28" s="102"/>
      <c r="P28" s="102"/>
      <c r="Q28" s="102"/>
      <c r="R28" s="102"/>
      <c r="S28" s="75" t="b">
        <v>0</v>
      </c>
      <c r="T28" s="102"/>
    </row>
    <row r="29" spans="1:20" s="103" customFormat="1" ht="21" customHeight="1" x14ac:dyDescent="0.15">
      <c r="A29" s="106"/>
      <c r="B29" s="250"/>
      <c r="C29" s="251"/>
      <c r="D29" s="251"/>
      <c r="E29" s="251"/>
      <c r="F29" s="252"/>
      <c r="G29" s="2" t="str">
        <f>IF(LEN(B29)=0,"",IF(40-LEN(B29)&gt;0,"残り" &amp; 40-LEN(B29) &amp; "文字",IF(40-LEN(B29)=0,"","文字数がオーバーしています")))</f>
        <v/>
      </c>
      <c r="H29" s="100"/>
      <c r="I29" s="101"/>
      <c r="J29" s="7" t="s">
        <v>83</v>
      </c>
      <c r="K29" s="100"/>
      <c r="L29" s="100"/>
      <c r="M29" s="102"/>
      <c r="N29" s="102"/>
      <c r="O29" s="102"/>
      <c r="P29" s="102"/>
      <c r="Q29" s="102"/>
      <c r="R29" s="102"/>
      <c r="S29" s="75" t="b">
        <v>0</v>
      </c>
      <c r="T29" s="102"/>
    </row>
    <row r="30" spans="1:20" s="103" customFormat="1" ht="65.099999999999994" customHeight="1" thickBot="1" x14ac:dyDescent="0.2">
      <c r="A30" s="104"/>
      <c r="B30" s="255"/>
      <c r="C30" s="255"/>
      <c r="D30" s="255"/>
      <c r="E30" s="255"/>
      <c r="F30" s="256"/>
      <c r="G30" s="2" t="str">
        <f>IF(LEN(B30)=0,"",IF(256-LEN(B30)&gt;0,"残り" &amp; 256-LEN(B30) &amp; "文字",IF(256-LEN(B30)=0,"","文字数がオーバーしています")))</f>
        <v/>
      </c>
      <c r="H30" s="100"/>
      <c r="I30" s="101"/>
      <c r="J30" s="7" t="s">
        <v>86</v>
      </c>
      <c r="K30" s="100"/>
      <c r="L30" s="100"/>
      <c r="M30" s="102"/>
      <c r="N30" s="102"/>
      <c r="O30" s="102"/>
      <c r="P30" s="102"/>
      <c r="Q30" s="102"/>
      <c r="R30" s="102"/>
      <c r="S30" s="75" t="b">
        <v>0</v>
      </c>
      <c r="T30" s="102"/>
    </row>
    <row r="31" spans="1:20" ht="14.25" thickTop="1" x14ac:dyDescent="0.15">
      <c r="F31" s="111"/>
      <c r="G31" s="111"/>
      <c r="H31" s="111"/>
      <c r="I31" s="29"/>
      <c r="J31" s="28"/>
      <c r="L31" s="111"/>
    </row>
    <row r="32" spans="1:20" x14ac:dyDescent="0.15">
      <c r="F32" s="111"/>
      <c r="G32" s="111"/>
      <c r="H32" s="111"/>
      <c r="I32" s="29"/>
      <c r="J32" s="28"/>
      <c r="L32" s="111"/>
    </row>
    <row r="33" spans="6:12" x14ac:dyDescent="0.15">
      <c r="F33" s="111"/>
      <c r="G33" s="111"/>
      <c r="H33" s="111"/>
      <c r="I33" s="29"/>
      <c r="J33" s="28"/>
      <c r="L33" s="111"/>
    </row>
    <row r="34" spans="6:12" x14ac:dyDescent="0.15">
      <c r="F34" s="111"/>
      <c r="G34" s="111"/>
      <c r="H34" s="111"/>
      <c r="I34" s="29"/>
      <c r="J34" s="28"/>
      <c r="L34" s="111"/>
    </row>
    <row r="35" spans="6:12" x14ac:dyDescent="0.15">
      <c r="F35" s="111"/>
      <c r="G35" s="111"/>
      <c r="H35" s="111"/>
      <c r="I35" s="29"/>
      <c r="J35" s="28"/>
      <c r="L35" s="111"/>
    </row>
    <row r="36" spans="6:12" x14ac:dyDescent="0.15">
      <c r="F36" s="111"/>
      <c r="G36" s="111"/>
      <c r="H36" s="111"/>
      <c r="I36" s="29"/>
      <c r="J36" s="28"/>
      <c r="L36" s="111"/>
    </row>
    <row r="37" spans="6:12" x14ac:dyDescent="0.15">
      <c r="F37" s="111"/>
      <c r="G37" s="111"/>
      <c r="H37" s="111"/>
      <c r="I37" s="29"/>
      <c r="J37" s="28"/>
      <c r="L37" s="111"/>
    </row>
    <row r="38" spans="6:12" x14ac:dyDescent="0.15">
      <c r="F38" s="111"/>
      <c r="G38" s="111"/>
      <c r="H38" s="111"/>
      <c r="I38" s="29"/>
      <c r="J38" s="28"/>
      <c r="L38" s="111"/>
    </row>
    <row r="39" spans="6:12" x14ac:dyDescent="0.15">
      <c r="F39" s="111"/>
      <c r="G39" s="111"/>
      <c r="H39" s="111"/>
      <c r="I39" s="29"/>
      <c r="J39" s="28"/>
      <c r="L39" s="111"/>
    </row>
    <row r="40" spans="6:12" x14ac:dyDescent="0.15">
      <c r="F40" s="111"/>
      <c r="G40" s="111"/>
      <c r="H40" s="111"/>
      <c r="I40" s="29"/>
      <c r="J40" s="28"/>
      <c r="L40" s="111"/>
    </row>
    <row r="41" spans="6:12" x14ac:dyDescent="0.15">
      <c r="F41" s="111"/>
      <c r="G41" s="111"/>
      <c r="H41" s="111"/>
      <c r="I41" s="29"/>
      <c r="J41" s="28"/>
      <c r="L41" s="111"/>
    </row>
    <row r="42" spans="6:12" x14ac:dyDescent="0.15">
      <c r="F42" s="111"/>
      <c r="G42" s="111"/>
      <c r="H42" s="111"/>
      <c r="I42" s="29"/>
      <c r="J42" s="28"/>
      <c r="L42" s="111"/>
    </row>
    <row r="43" spans="6:12" x14ac:dyDescent="0.15">
      <c r="F43" s="111"/>
      <c r="G43" s="111"/>
      <c r="H43" s="111"/>
      <c r="I43" s="29"/>
      <c r="J43" s="28"/>
      <c r="L43" s="111"/>
    </row>
    <row r="44" spans="6:12" x14ac:dyDescent="0.15">
      <c r="F44" s="111"/>
      <c r="G44" s="111"/>
      <c r="H44" s="111"/>
      <c r="I44" s="29"/>
      <c r="J44" s="28"/>
      <c r="L44" s="111"/>
    </row>
    <row r="45" spans="6:12" x14ac:dyDescent="0.15">
      <c r="F45" s="111"/>
      <c r="G45" s="111"/>
      <c r="H45" s="111"/>
      <c r="I45" s="29"/>
      <c r="J45" s="28"/>
      <c r="L45" s="111"/>
    </row>
    <row r="46" spans="6:12" x14ac:dyDescent="0.15">
      <c r="F46" s="111"/>
      <c r="G46" s="111"/>
      <c r="H46" s="111"/>
      <c r="I46" s="29"/>
      <c r="J46" s="28"/>
      <c r="L46" s="111"/>
    </row>
    <row r="47" spans="6:12" x14ac:dyDescent="0.15">
      <c r="F47" s="111"/>
      <c r="G47" s="111"/>
      <c r="H47" s="111"/>
      <c r="I47" s="29"/>
      <c r="J47" s="28"/>
      <c r="L47" s="111"/>
    </row>
    <row r="48" spans="6:12" x14ac:dyDescent="0.15">
      <c r="F48" s="111"/>
      <c r="G48" s="111"/>
      <c r="H48" s="111"/>
      <c r="I48" s="29"/>
      <c r="J48" s="28"/>
      <c r="L48" s="111"/>
    </row>
    <row r="49" spans="6:12" x14ac:dyDescent="0.15">
      <c r="F49" s="111"/>
      <c r="G49" s="111"/>
      <c r="H49" s="111"/>
      <c r="I49" s="29"/>
      <c r="J49" s="28"/>
      <c r="L49" s="111"/>
    </row>
    <row r="50" spans="6:12" x14ac:dyDescent="0.15">
      <c r="F50" s="111"/>
      <c r="G50" s="111"/>
      <c r="H50" s="111"/>
      <c r="I50" s="29"/>
      <c r="J50" s="28"/>
      <c r="L50" s="111"/>
    </row>
    <row r="51" spans="6:12" x14ac:dyDescent="0.15">
      <c r="F51" s="111"/>
      <c r="G51" s="111"/>
      <c r="H51" s="111"/>
      <c r="I51" s="29"/>
      <c r="J51" s="28"/>
      <c r="L51" s="111"/>
    </row>
    <row r="52" spans="6:12" x14ac:dyDescent="0.15">
      <c r="F52" s="111"/>
      <c r="G52" s="111"/>
      <c r="H52" s="111"/>
      <c r="I52" s="29"/>
      <c r="J52" s="28"/>
      <c r="L52" s="111"/>
    </row>
    <row r="53" spans="6:12" x14ac:dyDescent="0.15">
      <c r="F53" s="111"/>
      <c r="G53" s="111"/>
      <c r="H53" s="111"/>
      <c r="I53" s="29"/>
      <c r="J53" s="28"/>
      <c r="L53" s="111"/>
    </row>
    <row r="54" spans="6:12" x14ac:dyDescent="0.15">
      <c r="F54" s="111"/>
      <c r="G54" s="111"/>
      <c r="H54" s="111"/>
      <c r="I54" s="29"/>
      <c r="J54" s="28"/>
      <c r="L54" s="111"/>
    </row>
    <row r="55" spans="6:12" x14ac:dyDescent="0.15">
      <c r="F55" s="111"/>
      <c r="G55" s="111"/>
      <c r="H55" s="111"/>
      <c r="I55" s="29"/>
      <c r="J55" s="28"/>
      <c r="L55" s="111"/>
    </row>
    <row r="56" spans="6:12" x14ac:dyDescent="0.15">
      <c r="F56" s="111"/>
      <c r="G56" s="111"/>
      <c r="H56" s="111"/>
      <c r="I56" s="29"/>
      <c r="J56" s="28"/>
      <c r="L56" s="111"/>
    </row>
    <row r="57" spans="6:12" x14ac:dyDescent="0.15">
      <c r="F57" s="111"/>
      <c r="G57" s="111"/>
      <c r="H57" s="111"/>
      <c r="I57" s="29"/>
      <c r="J57" s="28"/>
      <c r="L57" s="111"/>
    </row>
    <row r="58" spans="6:12" x14ac:dyDescent="0.15">
      <c r="F58" s="111"/>
      <c r="G58" s="111"/>
      <c r="H58" s="111"/>
      <c r="I58" s="29"/>
      <c r="J58" s="28"/>
      <c r="L58" s="111"/>
    </row>
    <row r="59" spans="6:12" x14ac:dyDescent="0.15">
      <c r="F59" s="111"/>
      <c r="G59" s="111"/>
      <c r="H59" s="111"/>
      <c r="I59" s="29"/>
      <c r="J59" s="28"/>
      <c r="L59" s="111"/>
    </row>
    <row r="60" spans="6:12" x14ac:dyDescent="0.15">
      <c r="F60" s="111"/>
      <c r="G60" s="111"/>
      <c r="H60" s="111"/>
      <c r="I60" s="29"/>
      <c r="J60" s="28"/>
      <c r="L60" s="111"/>
    </row>
    <row r="61" spans="6:12" x14ac:dyDescent="0.15">
      <c r="F61" s="111"/>
      <c r="G61" s="111"/>
      <c r="H61" s="111"/>
      <c r="I61" s="29"/>
      <c r="J61" s="28"/>
      <c r="L61" s="111"/>
    </row>
    <row r="62" spans="6:12" x14ac:dyDescent="0.15">
      <c r="F62" s="111"/>
      <c r="G62" s="111"/>
      <c r="H62" s="111"/>
      <c r="I62" s="29"/>
      <c r="J62" s="28"/>
      <c r="L62" s="111"/>
    </row>
    <row r="63" spans="6:12" x14ac:dyDescent="0.15">
      <c r="F63" s="111"/>
      <c r="G63" s="111"/>
      <c r="H63" s="111"/>
      <c r="I63" s="29"/>
      <c r="J63" s="28"/>
      <c r="L63" s="111"/>
    </row>
    <row r="64" spans="6:12" x14ac:dyDescent="0.15">
      <c r="F64" s="111"/>
      <c r="G64" s="111"/>
      <c r="H64" s="111"/>
      <c r="I64" s="29"/>
      <c r="J64" s="28"/>
      <c r="L64" s="111"/>
    </row>
    <row r="65" spans="6:12" x14ac:dyDescent="0.15">
      <c r="F65" s="111"/>
      <c r="G65" s="111"/>
      <c r="H65" s="111"/>
      <c r="I65" s="29"/>
      <c r="J65" s="28"/>
      <c r="L65" s="111"/>
    </row>
    <row r="66" spans="6:12" x14ac:dyDescent="0.15">
      <c r="F66" s="111"/>
      <c r="G66" s="111"/>
      <c r="H66" s="111"/>
      <c r="I66" s="29"/>
      <c r="J66" s="28"/>
      <c r="L66" s="111"/>
    </row>
    <row r="67" spans="6:12" x14ac:dyDescent="0.15">
      <c r="F67" s="111"/>
      <c r="G67" s="111"/>
      <c r="H67" s="111"/>
      <c r="I67" s="29"/>
      <c r="J67" s="28"/>
      <c r="L67" s="111"/>
    </row>
    <row r="68" spans="6:12" x14ac:dyDescent="0.15">
      <c r="F68" s="111"/>
      <c r="G68" s="111"/>
      <c r="H68" s="111"/>
      <c r="I68" s="29"/>
      <c r="J68" s="28"/>
      <c r="L68" s="111"/>
    </row>
    <row r="69" spans="6:12" x14ac:dyDescent="0.15">
      <c r="F69" s="111"/>
      <c r="G69" s="111"/>
      <c r="H69" s="111"/>
      <c r="I69" s="29"/>
      <c r="J69" s="28"/>
      <c r="L69" s="111"/>
    </row>
    <row r="70" spans="6:12" x14ac:dyDescent="0.15">
      <c r="F70" s="111"/>
      <c r="G70" s="111"/>
      <c r="H70" s="111"/>
      <c r="I70" s="29"/>
      <c r="J70" s="28"/>
      <c r="L70" s="111"/>
    </row>
    <row r="71" spans="6:12" x14ac:dyDescent="0.15">
      <c r="F71" s="111"/>
      <c r="G71" s="111"/>
      <c r="H71" s="111"/>
      <c r="I71" s="29"/>
      <c r="J71" s="28"/>
      <c r="L71" s="111"/>
    </row>
    <row r="72" spans="6:12" x14ac:dyDescent="0.15">
      <c r="F72" s="111"/>
      <c r="G72" s="111"/>
      <c r="H72" s="111"/>
      <c r="I72" s="29"/>
      <c r="J72" s="28"/>
      <c r="L72" s="111"/>
    </row>
    <row r="73" spans="6:12" x14ac:dyDescent="0.15">
      <c r="F73" s="111"/>
      <c r="G73" s="111"/>
      <c r="H73" s="111"/>
      <c r="I73" s="29"/>
      <c r="J73" s="28"/>
      <c r="L73" s="111"/>
    </row>
    <row r="74" spans="6:12" x14ac:dyDescent="0.15">
      <c r="F74" s="111"/>
      <c r="G74" s="111"/>
      <c r="H74" s="111"/>
      <c r="I74" s="29"/>
      <c r="J74" s="28"/>
      <c r="L74" s="111"/>
    </row>
    <row r="75" spans="6:12" x14ac:dyDescent="0.15">
      <c r="F75" s="111"/>
      <c r="G75" s="111"/>
      <c r="H75" s="111"/>
      <c r="I75" s="29"/>
      <c r="J75" s="28"/>
      <c r="L75" s="111"/>
    </row>
    <row r="76" spans="6:12" x14ac:dyDescent="0.15">
      <c r="F76" s="111"/>
      <c r="G76" s="111"/>
      <c r="H76" s="111"/>
      <c r="I76" s="29"/>
      <c r="J76" s="28"/>
      <c r="L76" s="111"/>
    </row>
    <row r="77" spans="6:12" x14ac:dyDescent="0.15">
      <c r="F77" s="111"/>
      <c r="G77" s="111"/>
      <c r="H77" s="111"/>
      <c r="I77" s="29"/>
      <c r="J77" s="28"/>
      <c r="L77" s="111"/>
    </row>
    <row r="78" spans="6:12" x14ac:dyDescent="0.15">
      <c r="F78" s="111"/>
      <c r="G78" s="111"/>
      <c r="H78" s="111"/>
      <c r="I78" s="29"/>
      <c r="J78" s="28"/>
      <c r="L78" s="111"/>
    </row>
    <row r="79" spans="6:12" x14ac:dyDescent="0.15">
      <c r="F79" s="111"/>
      <c r="G79" s="111"/>
      <c r="H79" s="111"/>
      <c r="I79" s="29"/>
      <c r="J79" s="28"/>
      <c r="L79" s="111"/>
    </row>
    <row r="80" spans="6:12" x14ac:dyDescent="0.15">
      <c r="F80" s="111"/>
      <c r="G80" s="111"/>
      <c r="H80" s="111"/>
      <c r="I80" s="29"/>
      <c r="J80" s="28"/>
      <c r="L80" s="111"/>
    </row>
    <row r="81" spans="6:12" x14ac:dyDescent="0.15">
      <c r="F81" s="111"/>
      <c r="G81" s="111"/>
      <c r="H81" s="111"/>
      <c r="I81" s="29"/>
      <c r="J81" s="28"/>
      <c r="L81" s="111"/>
    </row>
    <row r="82" spans="6:12" x14ac:dyDescent="0.15">
      <c r="F82" s="111"/>
      <c r="G82" s="111"/>
      <c r="H82" s="111"/>
      <c r="I82" s="29"/>
      <c r="J82" s="28"/>
      <c r="L82" s="111"/>
    </row>
    <row r="83" spans="6:12" x14ac:dyDescent="0.15">
      <c r="F83" s="111"/>
      <c r="G83" s="111"/>
      <c r="H83" s="111"/>
      <c r="I83" s="29"/>
      <c r="J83" s="28"/>
      <c r="L83" s="111"/>
    </row>
    <row r="84" spans="6:12" x14ac:dyDescent="0.15">
      <c r="F84" s="111"/>
      <c r="G84" s="111"/>
      <c r="H84" s="111"/>
      <c r="I84" s="29"/>
      <c r="J84" s="28"/>
      <c r="L84" s="111"/>
    </row>
    <row r="85" spans="6:12" x14ac:dyDescent="0.15">
      <c r="F85" s="111"/>
      <c r="G85" s="111"/>
      <c r="H85" s="111"/>
      <c r="I85" s="29"/>
      <c r="J85" s="28"/>
      <c r="L85" s="111"/>
    </row>
    <row r="86" spans="6:12" x14ac:dyDescent="0.15">
      <c r="F86" s="111"/>
      <c r="G86" s="111"/>
      <c r="H86" s="111"/>
      <c r="I86" s="29"/>
      <c r="J86" s="28"/>
      <c r="L86" s="111"/>
    </row>
    <row r="87" spans="6:12" x14ac:dyDescent="0.15">
      <c r="F87" s="111"/>
      <c r="G87" s="111"/>
      <c r="H87" s="111"/>
      <c r="I87" s="29"/>
      <c r="J87" s="28"/>
      <c r="L87" s="111"/>
    </row>
    <row r="88" spans="6:12" x14ac:dyDescent="0.15">
      <c r="F88" s="111"/>
      <c r="G88" s="111"/>
      <c r="H88" s="111"/>
      <c r="I88" s="29"/>
      <c r="J88" s="28"/>
      <c r="L88" s="111"/>
    </row>
    <row r="89" spans="6:12" x14ac:dyDescent="0.15">
      <c r="F89" s="111"/>
      <c r="G89" s="111"/>
      <c r="H89" s="111"/>
      <c r="I89" s="29"/>
      <c r="J89" s="28"/>
      <c r="L89" s="111"/>
    </row>
    <row r="90" spans="6:12" x14ac:dyDescent="0.15">
      <c r="F90" s="111"/>
      <c r="G90" s="111"/>
      <c r="H90" s="111"/>
      <c r="I90" s="29"/>
      <c r="J90" s="28"/>
      <c r="L90" s="111"/>
    </row>
    <row r="91" spans="6:12" x14ac:dyDescent="0.15">
      <c r="F91" s="111"/>
      <c r="G91" s="111"/>
      <c r="H91" s="111"/>
      <c r="I91" s="29"/>
      <c r="J91" s="28"/>
      <c r="L91" s="111"/>
    </row>
    <row r="92" spans="6:12" x14ac:dyDescent="0.15">
      <c r="F92" s="111"/>
      <c r="G92" s="111"/>
      <c r="H92" s="111"/>
      <c r="I92" s="29"/>
      <c r="J92" s="28"/>
      <c r="L92" s="111"/>
    </row>
    <row r="93" spans="6:12" x14ac:dyDescent="0.15">
      <c r="F93" s="111"/>
      <c r="G93" s="111"/>
      <c r="H93" s="111"/>
      <c r="I93" s="29"/>
      <c r="J93" s="28"/>
      <c r="L93" s="111"/>
    </row>
    <row r="94" spans="6:12" x14ac:dyDescent="0.15">
      <c r="F94" s="111"/>
      <c r="G94" s="111"/>
      <c r="H94" s="111"/>
      <c r="I94" s="29"/>
      <c r="J94" s="28"/>
      <c r="L94" s="111"/>
    </row>
    <row r="95" spans="6:12" x14ac:dyDescent="0.15">
      <c r="F95" s="111"/>
      <c r="G95" s="111"/>
      <c r="H95" s="111"/>
      <c r="I95" s="29"/>
      <c r="J95" s="28"/>
      <c r="L95" s="111"/>
    </row>
    <row r="96" spans="6:12" x14ac:dyDescent="0.15">
      <c r="F96" s="111"/>
      <c r="G96" s="111"/>
      <c r="H96" s="111"/>
      <c r="I96" s="29"/>
      <c r="J96" s="28"/>
      <c r="L96" s="111"/>
    </row>
    <row r="97" spans="6:12" x14ac:dyDescent="0.15">
      <c r="F97" s="111"/>
      <c r="G97" s="111"/>
      <c r="H97" s="111"/>
      <c r="I97" s="29"/>
      <c r="J97" s="28"/>
      <c r="L97" s="111"/>
    </row>
    <row r="98" spans="6:12" x14ac:dyDescent="0.15">
      <c r="F98" s="111"/>
      <c r="G98" s="111"/>
      <c r="H98" s="111"/>
      <c r="I98" s="29"/>
      <c r="J98" s="28"/>
      <c r="L98" s="111"/>
    </row>
    <row r="99" spans="6:12" x14ac:dyDescent="0.15">
      <c r="F99" s="111"/>
      <c r="G99" s="111"/>
      <c r="H99" s="111"/>
      <c r="I99" s="29"/>
      <c r="J99" s="28"/>
      <c r="L99" s="111"/>
    </row>
    <row r="100" spans="6:12" x14ac:dyDescent="0.15">
      <c r="F100" s="111"/>
      <c r="G100" s="111"/>
      <c r="H100" s="111"/>
      <c r="I100" s="29"/>
      <c r="J100" s="28"/>
      <c r="L100" s="111"/>
    </row>
    <row r="101" spans="6:12" x14ac:dyDescent="0.15">
      <c r="F101" s="111"/>
      <c r="G101" s="111"/>
      <c r="H101" s="111"/>
      <c r="I101" s="29"/>
      <c r="J101" s="28"/>
      <c r="L101" s="111"/>
    </row>
    <row r="102" spans="6:12" x14ac:dyDescent="0.15">
      <c r="F102" s="111"/>
      <c r="G102" s="111"/>
      <c r="H102" s="111"/>
      <c r="I102" s="29"/>
      <c r="J102" s="28"/>
      <c r="L102" s="111"/>
    </row>
    <row r="103" spans="6:12" x14ac:dyDescent="0.15">
      <c r="F103" s="111"/>
      <c r="G103" s="111"/>
      <c r="H103" s="111"/>
      <c r="I103" s="29"/>
      <c r="J103" s="28"/>
      <c r="L103" s="111"/>
    </row>
    <row r="104" spans="6:12" x14ac:dyDescent="0.15">
      <c r="F104" s="111"/>
      <c r="G104" s="111"/>
      <c r="H104" s="111"/>
      <c r="I104" s="29"/>
      <c r="J104" s="28"/>
      <c r="L104" s="111"/>
    </row>
    <row r="105" spans="6:12" x14ac:dyDescent="0.15">
      <c r="F105" s="111"/>
      <c r="G105" s="111"/>
      <c r="H105" s="111"/>
      <c r="I105" s="29"/>
      <c r="J105" s="28"/>
      <c r="L105" s="111"/>
    </row>
    <row r="106" spans="6:12" x14ac:dyDescent="0.15">
      <c r="F106" s="111"/>
      <c r="G106" s="111"/>
      <c r="H106" s="111"/>
      <c r="I106" s="29"/>
      <c r="J106" s="28"/>
      <c r="L106" s="111"/>
    </row>
    <row r="107" spans="6:12" x14ac:dyDescent="0.15">
      <c r="F107" s="111"/>
      <c r="G107" s="111"/>
      <c r="H107" s="111"/>
      <c r="I107" s="29"/>
      <c r="J107" s="28"/>
      <c r="L107" s="111"/>
    </row>
    <row r="108" spans="6:12" x14ac:dyDescent="0.15">
      <c r="F108" s="111"/>
      <c r="G108" s="111"/>
      <c r="H108" s="111"/>
      <c r="I108" s="29"/>
      <c r="J108" s="28"/>
      <c r="L108" s="111"/>
    </row>
    <row r="109" spans="6:12" x14ac:dyDescent="0.15">
      <c r="F109" s="111"/>
      <c r="G109" s="111"/>
      <c r="H109" s="111"/>
      <c r="I109" s="29"/>
      <c r="J109" s="28"/>
      <c r="L109" s="111"/>
    </row>
    <row r="110" spans="6:12" x14ac:dyDescent="0.15">
      <c r="F110" s="111"/>
      <c r="G110" s="111"/>
      <c r="H110" s="111"/>
      <c r="I110" s="29"/>
      <c r="J110" s="28"/>
      <c r="L110" s="111"/>
    </row>
    <row r="111" spans="6:12" x14ac:dyDescent="0.15">
      <c r="F111" s="111"/>
      <c r="G111" s="111"/>
      <c r="H111" s="111"/>
      <c r="I111" s="29"/>
      <c r="J111" s="28"/>
      <c r="L111" s="111"/>
    </row>
    <row r="112" spans="6:12" x14ac:dyDescent="0.15">
      <c r="F112" s="111"/>
      <c r="G112" s="111"/>
      <c r="H112" s="111"/>
      <c r="I112" s="29"/>
      <c r="J112" s="28"/>
      <c r="L112" s="111"/>
    </row>
    <row r="113" spans="6:12" x14ac:dyDescent="0.15">
      <c r="F113" s="111"/>
      <c r="G113" s="111"/>
      <c r="H113" s="111"/>
      <c r="I113" s="29"/>
      <c r="J113" s="28"/>
      <c r="L113" s="111"/>
    </row>
    <row r="114" spans="6:12" x14ac:dyDescent="0.15">
      <c r="F114" s="111"/>
      <c r="G114" s="111"/>
      <c r="H114" s="111"/>
      <c r="I114" s="29"/>
      <c r="J114" s="28"/>
      <c r="L114" s="111"/>
    </row>
    <row r="115" spans="6:12" x14ac:dyDescent="0.15">
      <c r="F115" s="111"/>
      <c r="G115" s="111"/>
      <c r="H115" s="111"/>
      <c r="I115" s="29"/>
      <c r="J115" s="28"/>
      <c r="L115" s="111"/>
    </row>
    <row r="116" spans="6:12" x14ac:dyDescent="0.15">
      <c r="F116" s="111"/>
      <c r="G116" s="111"/>
      <c r="H116" s="111"/>
      <c r="I116" s="29"/>
      <c r="J116" s="28"/>
      <c r="L116" s="111"/>
    </row>
    <row r="117" spans="6:12" x14ac:dyDescent="0.15">
      <c r="F117" s="111"/>
      <c r="G117" s="111"/>
      <c r="H117" s="111"/>
      <c r="I117" s="29"/>
      <c r="J117" s="28"/>
      <c r="L117" s="111"/>
    </row>
    <row r="118" spans="6:12" x14ac:dyDescent="0.15">
      <c r="F118" s="111"/>
      <c r="G118" s="111"/>
      <c r="H118" s="111"/>
      <c r="I118" s="29"/>
      <c r="J118" s="28"/>
      <c r="L118" s="111"/>
    </row>
    <row r="119" spans="6:12" x14ac:dyDescent="0.15">
      <c r="F119" s="111"/>
      <c r="G119" s="111"/>
      <c r="H119" s="111"/>
      <c r="I119" s="29"/>
      <c r="J119" s="28"/>
      <c r="L119" s="111"/>
    </row>
    <row r="120" spans="6:12" x14ac:dyDescent="0.15">
      <c r="F120" s="111"/>
      <c r="G120" s="111"/>
      <c r="H120" s="111"/>
      <c r="I120" s="29"/>
      <c r="J120" s="28"/>
      <c r="L120" s="111"/>
    </row>
    <row r="121" spans="6:12" x14ac:dyDescent="0.15">
      <c r="F121" s="111"/>
      <c r="G121" s="111"/>
      <c r="H121" s="111"/>
      <c r="I121" s="29"/>
      <c r="J121" s="28"/>
      <c r="L121" s="111"/>
    </row>
    <row r="122" spans="6:12" x14ac:dyDescent="0.15">
      <c r="F122" s="111"/>
      <c r="G122" s="111"/>
      <c r="H122" s="111"/>
      <c r="I122" s="29"/>
      <c r="J122" s="28"/>
      <c r="L122" s="111"/>
    </row>
    <row r="123" spans="6:12" x14ac:dyDescent="0.15">
      <c r="F123" s="111"/>
      <c r="G123" s="111"/>
      <c r="H123" s="111"/>
      <c r="I123" s="29"/>
      <c r="J123" s="28"/>
      <c r="L123" s="111"/>
    </row>
    <row r="124" spans="6:12" x14ac:dyDescent="0.15">
      <c r="F124" s="111"/>
      <c r="G124" s="111"/>
      <c r="H124" s="111"/>
      <c r="I124" s="29"/>
      <c r="J124" s="28"/>
      <c r="L124" s="111"/>
    </row>
    <row r="125" spans="6:12" x14ac:dyDescent="0.15">
      <c r="F125" s="111"/>
      <c r="G125" s="111"/>
      <c r="H125" s="111"/>
      <c r="I125" s="29"/>
      <c r="J125" s="28"/>
      <c r="L125" s="111"/>
    </row>
    <row r="126" spans="6:12" x14ac:dyDescent="0.15">
      <c r="F126" s="111"/>
      <c r="G126" s="111"/>
      <c r="H126" s="111"/>
      <c r="I126" s="29"/>
      <c r="J126" s="28"/>
      <c r="L126" s="111"/>
    </row>
    <row r="127" spans="6:12" x14ac:dyDescent="0.15">
      <c r="F127" s="111"/>
      <c r="G127" s="111"/>
      <c r="H127" s="111"/>
      <c r="I127" s="29"/>
      <c r="J127" s="28"/>
      <c r="L127" s="111"/>
    </row>
    <row r="128" spans="6:12" x14ac:dyDescent="0.15">
      <c r="F128" s="111"/>
      <c r="G128" s="111"/>
      <c r="H128" s="111"/>
      <c r="I128" s="29"/>
      <c r="J128" s="28"/>
      <c r="L128" s="111"/>
    </row>
    <row r="129" spans="6:12" x14ac:dyDescent="0.15">
      <c r="F129" s="111"/>
      <c r="G129" s="111"/>
      <c r="H129" s="111"/>
      <c r="I129" s="29"/>
      <c r="J129" s="28"/>
      <c r="L129" s="111"/>
    </row>
    <row r="130" spans="6:12" x14ac:dyDescent="0.15">
      <c r="F130" s="111"/>
      <c r="G130" s="111"/>
      <c r="H130" s="111"/>
      <c r="I130" s="29"/>
      <c r="J130" s="28"/>
      <c r="L130" s="111"/>
    </row>
    <row r="131" spans="6:12" x14ac:dyDescent="0.15">
      <c r="F131" s="111"/>
      <c r="G131" s="111"/>
      <c r="H131" s="111"/>
      <c r="I131" s="29"/>
      <c r="J131" s="28"/>
      <c r="L131" s="111"/>
    </row>
    <row r="132" spans="6:12" x14ac:dyDescent="0.15">
      <c r="F132" s="111"/>
      <c r="G132" s="111"/>
      <c r="H132" s="111"/>
      <c r="I132" s="29"/>
      <c r="J132" s="28"/>
      <c r="L132" s="111"/>
    </row>
    <row r="133" spans="6:12" x14ac:dyDescent="0.15">
      <c r="F133" s="111"/>
      <c r="G133" s="111"/>
      <c r="H133" s="111"/>
      <c r="I133" s="29"/>
      <c r="J133" s="28"/>
      <c r="L133" s="111"/>
    </row>
    <row r="134" spans="6:12" x14ac:dyDescent="0.15">
      <c r="F134" s="111"/>
      <c r="G134" s="111"/>
      <c r="H134" s="111"/>
      <c r="I134" s="29"/>
      <c r="J134" s="28"/>
      <c r="L134" s="111"/>
    </row>
    <row r="135" spans="6:12" x14ac:dyDescent="0.15">
      <c r="F135" s="111"/>
      <c r="G135" s="111"/>
      <c r="H135" s="111"/>
      <c r="I135" s="29"/>
      <c r="J135" s="28"/>
      <c r="L135" s="111"/>
    </row>
    <row r="136" spans="6:12" x14ac:dyDescent="0.15">
      <c r="F136" s="111"/>
      <c r="G136" s="111"/>
      <c r="H136" s="111"/>
      <c r="I136" s="29"/>
      <c r="J136" s="28"/>
      <c r="L136" s="111"/>
    </row>
    <row r="137" spans="6:12" x14ac:dyDescent="0.15">
      <c r="F137" s="111"/>
      <c r="G137" s="111"/>
      <c r="H137" s="111"/>
      <c r="I137" s="29"/>
      <c r="J137" s="28"/>
      <c r="L137" s="111"/>
    </row>
    <row r="138" spans="6:12" x14ac:dyDescent="0.15">
      <c r="F138" s="111"/>
      <c r="G138" s="111"/>
      <c r="H138" s="111"/>
      <c r="I138" s="29"/>
      <c r="J138" s="28"/>
      <c r="L138" s="111"/>
    </row>
    <row r="139" spans="6:12" x14ac:dyDescent="0.15">
      <c r="F139" s="111"/>
      <c r="G139" s="111"/>
      <c r="H139" s="111"/>
      <c r="I139" s="29"/>
      <c r="J139" s="28"/>
      <c r="L139" s="111"/>
    </row>
    <row r="140" spans="6:12" x14ac:dyDescent="0.15">
      <c r="F140" s="111"/>
      <c r="G140" s="111"/>
      <c r="H140" s="111"/>
      <c r="I140" s="29"/>
      <c r="J140" s="28"/>
      <c r="L140" s="111"/>
    </row>
    <row r="141" spans="6:12" x14ac:dyDescent="0.15">
      <c r="F141" s="111"/>
      <c r="G141" s="111"/>
      <c r="H141" s="111"/>
      <c r="I141" s="29"/>
      <c r="J141" s="28"/>
      <c r="L141" s="111"/>
    </row>
    <row r="142" spans="6:12" x14ac:dyDescent="0.15">
      <c r="F142" s="111"/>
      <c r="G142" s="111"/>
      <c r="H142" s="111"/>
      <c r="I142" s="29"/>
      <c r="J142" s="28"/>
      <c r="L142" s="111"/>
    </row>
    <row r="143" spans="6:12" x14ac:dyDescent="0.15">
      <c r="F143" s="111"/>
      <c r="G143" s="111"/>
      <c r="H143" s="111"/>
      <c r="I143" s="29"/>
      <c r="J143" s="28"/>
      <c r="L143" s="111"/>
    </row>
    <row r="144" spans="6:12" x14ac:dyDescent="0.15">
      <c r="F144" s="111"/>
      <c r="G144" s="111"/>
      <c r="H144" s="111"/>
      <c r="I144" s="29"/>
      <c r="J144" s="28"/>
      <c r="L144" s="111"/>
    </row>
    <row r="145" spans="6:12" x14ac:dyDescent="0.15">
      <c r="F145" s="111"/>
      <c r="G145" s="111"/>
      <c r="H145" s="111"/>
      <c r="I145" s="29"/>
      <c r="J145" s="28"/>
      <c r="L145" s="111"/>
    </row>
    <row r="146" spans="6:12" x14ac:dyDescent="0.15">
      <c r="F146" s="111"/>
      <c r="G146" s="111"/>
      <c r="H146" s="111"/>
      <c r="I146" s="29"/>
      <c r="J146" s="28"/>
      <c r="L146" s="111"/>
    </row>
    <row r="147" spans="6:12" x14ac:dyDescent="0.15">
      <c r="F147" s="111"/>
      <c r="G147" s="111"/>
      <c r="H147" s="111"/>
      <c r="I147" s="29"/>
      <c r="J147" s="28"/>
      <c r="L147" s="111"/>
    </row>
    <row r="148" spans="6:12" x14ac:dyDescent="0.15">
      <c r="F148" s="111"/>
      <c r="G148" s="111"/>
      <c r="H148" s="111"/>
      <c r="I148" s="29"/>
      <c r="J148" s="28"/>
      <c r="L148" s="111"/>
    </row>
    <row r="149" spans="6:12" x14ac:dyDescent="0.15">
      <c r="F149" s="111"/>
      <c r="G149" s="111"/>
      <c r="H149" s="111"/>
      <c r="I149" s="29"/>
      <c r="J149" s="28"/>
      <c r="L149" s="111"/>
    </row>
    <row r="150" spans="6:12" x14ac:dyDescent="0.15">
      <c r="F150" s="111"/>
      <c r="G150" s="111"/>
      <c r="H150" s="111"/>
      <c r="I150" s="29"/>
      <c r="J150" s="28"/>
      <c r="L150" s="111"/>
    </row>
    <row r="151" spans="6:12" x14ac:dyDescent="0.15">
      <c r="F151" s="111"/>
      <c r="G151" s="111"/>
      <c r="H151" s="111"/>
      <c r="I151" s="29"/>
      <c r="J151" s="28"/>
      <c r="L151" s="111"/>
    </row>
    <row r="152" spans="6:12" x14ac:dyDescent="0.15">
      <c r="F152" s="111"/>
      <c r="G152" s="111"/>
      <c r="H152" s="111"/>
      <c r="I152" s="29"/>
      <c r="J152" s="28"/>
      <c r="L152" s="111"/>
    </row>
    <row r="153" spans="6:12" x14ac:dyDescent="0.15">
      <c r="F153" s="111"/>
      <c r="G153" s="111"/>
      <c r="H153" s="111"/>
      <c r="I153" s="29"/>
      <c r="J153" s="28"/>
      <c r="L153" s="111"/>
    </row>
    <row r="154" spans="6:12" x14ac:dyDescent="0.15">
      <c r="F154" s="111"/>
      <c r="G154" s="111"/>
      <c r="H154" s="111"/>
      <c r="I154" s="29"/>
      <c r="J154" s="28"/>
      <c r="L154" s="111"/>
    </row>
    <row r="155" spans="6:12" x14ac:dyDescent="0.15">
      <c r="F155" s="111"/>
      <c r="G155" s="111"/>
      <c r="H155" s="111"/>
      <c r="I155" s="29"/>
      <c r="J155" s="28"/>
      <c r="L155" s="111"/>
    </row>
    <row r="156" spans="6:12" x14ac:dyDescent="0.15">
      <c r="F156" s="111"/>
      <c r="G156" s="111"/>
      <c r="H156" s="111"/>
      <c r="I156" s="29"/>
      <c r="J156" s="28"/>
      <c r="L156" s="111"/>
    </row>
    <row r="157" spans="6:12" x14ac:dyDescent="0.15">
      <c r="F157" s="111"/>
      <c r="G157" s="111"/>
      <c r="H157" s="111"/>
      <c r="I157" s="29"/>
      <c r="J157" s="28"/>
      <c r="L157" s="111"/>
    </row>
    <row r="158" spans="6:12" x14ac:dyDescent="0.15">
      <c r="F158" s="111"/>
      <c r="G158" s="111"/>
      <c r="H158" s="111"/>
      <c r="I158" s="29"/>
      <c r="J158" s="28"/>
      <c r="L158" s="111"/>
    </row>
    <row r="159" spans="6:12" x14ac:dyDescent="0.15">
      <c r="F159" s="111"/>
      <c r="G159" s="111"/>
      <c r="H159" s="111"/>
      <c r="I159" s="29"/>
      <c r="J159" s="28"/>
      <c r="L159" s="111"/>
    </row>
    <row r="160" spans="6:12" x14ac:dyDescent="0.15">
      <c r="F160" s="111"/>
      <c r="G160" s="111"/>
      <c r="H160" s="111"/>
      <c r="I160" s="29"/>
      <c r="J160" s="28"/>
      <c r="L160" s="111"/>
    </row>
    <row r="161" spans="6:12" x14ac:dyDescent="0.15">
      <c r="F161" s="111"/>
      <c r="G161" s="111"/>
      <c r="H161" s="111"/>
      <c r="I161" s="29"/>
      <c r="J161" s="28"/>
      <c r="L161" s="111"/>
    </row>
    <row r="162" spans="6:12" x14ac:dyDescent="0.15">
      <c r="F162" s="111"/>
      <c r="G162" s="111"/>
      <c r="H162" s="111"/>
      <c r="I162" s="29"/>
      <c r="J162" s="28"/>
      <c r="L162" s="111"/>
    </row>
    <row r="163" spans="6:12" x14ac:dyDescent="0.15">
      <c r="F163" s="111"/>
      <c r="G163" s="111"/>
      <c r="H163" s="111"/>
      <c r="I163" s="29"/>
      <c r="J163" s="28"/>
      <c r="L163" s="111"/>
    </row>
    <row r="164" spans="6:12" x14ac:dyDescent="0.15">
      <c r="F164" s="111"/>
      <c r="G164" s="111"/>
      <c r="H164" s="111"/>
      <c r="I164" s="29"/>
      <c r="J164" s="28"/>
      <c r="L164" s="111"/>
    </row>
    <row r="165" spans="6:12" x14ac:dyDescent="0.15">
      <c r="F165" s="111"/>
      <c r="G165" s="111"/>
      <c r="H165" s="111"/>
      <c r="I165" s="29"/>
      <c r="J165" s="28"/>
      <c r="L165" s="111"/>
    </row>
    <row r="166" spans="6:12" x14ac:dyDescent="0.15">
      <c r="F166" s="111"/>
      <c r="G166" s="111"/>
      <c r="H166" s="111"/>
      <c r="I166" s="29"/>
      <c r="J166" s="28"/>
      <c r="L166" s="111"/>
    </row>
    <row r="167" spans="6:12" x14ac:dyDescent="0.15">
      <c r="F167" s="111"/>
      <c r="G167" s="111"/>
      <c r="H167" s="111"/>
      <c r="I167" s="29"/>
      <c r="J167" s="28"/>
      <c r="L167" s="111"/>
    </row>
    <row r="168" spans="6:12" x14ac:dyDescent="0.15">
      <c r="F168" s="111"/>
      <c r="G168" s="111"/>
      <c r="H168" s="111"/>
      <c r="I168" s="29"/>
      <c r="J168" s="28"/>
      <c r="L168" s="111"/>
    </row>
    <row r="169" spans="6:12" x14ac:dyDescent="0.15">
      <c r="F169" s="111"/>
      <c r="G169" s="111"/>
      <c r="H169" s="111"/>
      <c r="I169" s="29"/>
      <c r="J169" s="28"/>
      <c r="L169" s="111"/>
    </row>
    <row r="170" spans="6:12" x14ac:dyDescent="0.15">
      <c r="F170" s="111"/>
      <c r="G170" s="111"/>
      <c r="H170" s="111"/>
      <c r="I170" s="29"/>
      <c r="J170" s="28"/>
      <c r="L170" s="111"/>
    </row>
    <row r="171" spans="6:12" x14ac:dyDescent="0.15">
      <c r="F171" s="111"/>
      <c r="G171" s="111"/>
      <c r="H171" s="111"/>
      <c r="I171" s="29"/>
      <c r="J171" s="28"/>
      <c r="L171" s="111"/>
    </row>
    <row r="172" spans="6:12" x14ac:dyDescent="0.15">
      <c r="F172" s="111"/>
      <c r="G172" s="111"/>
      <c r="H172" s="111"/>
      <c r="I172" s="29"/>
      <c r="J172" s="28"/>
      <c r="L172" s="111"/>
    </row>
    <row r="173" spans="6:12" x14ac:dyDescent="0.15">
      <c r="F173" s="111"/>
      <c r="G173" s="111"/>
      <c r="H173" s="111"/>
      <c r="I173" s="29"/>
      <c r="J173" s="28"/>
      <c r="L173" s="111"/>
    </row>
    <row r="174" spans="6:12" x14ac:dyDescent="0.15">
      <c r="F174" s="111"/>
      <c r="G174" s="111"/>
      <c r="H174" s="111"/>
      <c r="I174" s="29"/>
      <c r="J174" s="28"/>
      <c r="L174" s="111"/>
    </row>
    <row r="175" spans="6:12" x14ac:dyDescent="0.15">
      <c r="F175" s="111"/>
      <c r="G175" s="111"/>
      <c r="H175" s="111"/>
      <c r="I175" s="29"/>
      <c r="J175" s="28"/>
      <c r="L175" s="111"/>
    </row>
    <row r="176" spans="6:12" x14ac:dyDescent="0.15">
      <c r="F176" s="111"/>
      <c r="G176" s="111"/>
      <c r="H176" s="111"/>
      <c r="I176" s="29"/>
      <c r="J176" s="28"/>
      <c r="L176" s="111"/>
    </row>
    <row r="177" spans="6:12" x14ac:dyDescent="0.15">
      <c r="F177" s="111"/>
      <c r="G177" s="111"/>
      <c r="H177" s="111"/>
      <c r="I177" s="29"/>
      <c r="J177" s="28"/>
      <c r="L177" s="111"/>
    </row>
    <row r="178" spans="6:12" x14ac:dyDescent="0.15">
      <c r="F178" s="111"/>
      <c r="G178" s="111"/>
      <c r="H178" s="111"/>
      <c r="I178" s="29"/>
      <c r="J178" s="28"/>
      <c r="L178" s="111"/>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2:20" x14ac:dyDescent="0.15">
      <c r="J193" s="28"/>
    </row>
    <row r="194" spans="2:20" x14ac:dyDescent="0.15">
      <c r="J194" s="28"/>
    </row>
    <row r="195" spans="2:20" x14ac:dyDescent="0.15">
      <c r="J195" s="28"/>
    </row>
    <row r="196" spans="2:20" x14ac:dyDescent="0.15">
      <c r="J196" s="28"/>
    </row>
    <row r="197" spans="2:20" x14ac:dyDescent="0.15">
      <c r="J197" s="28"/>
    </row>
    <row r="198" spans="2:20" x14ac:dyDescent="0.15">
      <c r="J198" s="28"/>
    </row>
    <row r="199" spans="2:20" x14ac:dyDescent="0.15">
      <c r="J199" s="28"/>
    </row>
    <row r="200" spans="2:20" x14ac:dyDescent="0.15">
      <c r="J200" s="28"/>
    </row>
    <row r="201" spans="2:20" x14ac:dyDescent="0.15">
      <c r="J201" s="28"/>
    </row>
    <row r="202" spans="2:20" s="21" customFormat="1" x14ac:dyDescent="0.15">
      <c r="B202" s="22"/>
      <c r="C202" s="22"/>
      <c r="D202" s="22"/>
      <c r="E202" s="22"/>
      <c r="F202" s="26"/>
      <c r="G202" s="26"/>
      <c r="H202" s="7"/>
      <c r="I202" s="54"/>
      <c r="J202" s="7"/>
      <c r="K202" s="7"/>
      <c r="L202" s="7"/>
      <c r="M202" s="75"/>
      <c r="N202" s="75"/>
      <c r="O202" s="75"/>
      <c r="P202" s="75"/>
      <c r="Q202" s="75"/>
      <c r="R202" s="75"/>
      <c r="S202" s="75" t="b">
        <v>0</v>
      </c>
      <c r="T202" s="75"/>
    </row>
    <row r="203" spans="2:20" s="21" customFormat="1" x14ac:dyDescent="0.15">
      <c r="B203" s="22"/>
      <c r="C203" s="22"/>
      <c r="D203" s="22"/>
      <c r="E203" s="22"/>
      <c r="F203" s="26"/>
      <c r="G203" s="26"/>
      <c r="H203" s="7"/>
      <c r="I203" s="54"/>
      <c r="J203" s="7"/>
      <c r="K203" s="7"/>
      <c r="L203" s="7"/>
      <c r="M203" s="75"/>
      <c r="N203" s="75"/>
      <c r="O203" s="75"/>
      <c r="P203" s="75"/>
      <c r="Q203" s="75"/>
      <c r="R203" s="75"/>
      <c r="S203" s="75" t="b">
        <v>0</v>
      </c>
      <c r="T203" s="75"/>
    </row>
    <row r="204" spans="2:20" x14ac:dyDescent="0.15">
      <c r="J204" s="28"/>
    </row>
    <row r="205" spans="2:20" x14ac:dyDescent="0.15">
      <c r="J205" s="28"/>
    </row>
    <row r="206" spans="2:20" x14ac:dyDescent="0.15">
      <c r="J206" s="28"/>
    </row>
    <row r="207" spans="2:20" x14ac:dyDescent="0.15">
      <c r="J207" s="28"/>
    </row>
    <row r="208" spans="2: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DZg4eajXM8bVCrJpZouyEYOCmeMDcSfioC8xEaZegvDDPZdnVfhAnieL3fv7kRrwnVOKPbkoILWxL1boVIbFGw==" saltValue="246gS5lddBtJH19Sfw2bUg==" spinCount="100000" sheet="1" objects="1" scenarios="1" formatCells="0"/>
  <mergeCells count="32">
    <mergeCell ref="B4:F4"/>
    <mergeCell ref="B5:C5"/>
    <mergeCell ref="D5:E5"/>
    <mergeCell ref="C6:F6"/>
    <mergeCell ref="B7:C7"/>
    <mergeCell ref="D7:E7"/>
    <mergeCell ref="C8:F8"/>
    <mergeCell ref="C9:E9"/>
    <mergeCell ref="C10:E10"/>
    <mergeCell ref="C11:F11"/>
    <mergeCell ref="B12:C12"/>
    <mergeCell ref="D12:E12"/>
    <mergeCell ref="C23:E23"/>
    <mergeCell ref="C13:F13"/>
    <mergeCell ref="C14:E14"/>
    <mergeCell ref="C15:E15"/>
    <mergeCell ref="C16:F16"/>
    <mergeCell ref="B17:C17"/>
    <mergeCell ref="D17:E17"/>
    <mergeCell ref="C18:F18"/>
    <mergeCell ref="C19:E19"/>
    <mergeCell ref="C20:E20"/>
    <mergeCell ref="C21:E21"/>
    <mergeCell ref="C22:E22"/>
    <mergeCell ref="B29:F29"/>
    <mergeCell ref="B30:F30"/>
    <mergeCell ref="B24:C24"/>
    <mergeCell ref="D24:F24"/>
    <mergeCell ref="B25:F25"/>
    <mergeCell ref="B26:F26"/>
    <mergeCell ref="B27:F27"/>
    <mergeCell ref="B28:F28"/>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512C3435-AB29-4793-B5DA-8FFFC56D19E7}">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9C6EEA07-0907-49F4-B89E-A1DE6F26A70C}">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8</xdr:row>
                    <xdr:rowOff>0</xdr:rowOff>
                  </from>
                  <to>
                    <xdr:col>6</xdr:col>
                    <xdr:colOff>9525</xdr:colOff>
                    <xdr:row>9</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28575</xdr:colOff>
                    <xdr:row>8</xdr:row>
                    <xdr:rowOff>200025</xdr:rowOff>
                  </from>
                  <to>
                    <xdr:col>5</xdr:col>
                    <xdr:colOff>619125</xdr:colOff>
                    <xdr:row>8</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514350</xdr:colOff>
                    <xdr:row>8</xdr:row>
                    <xdr:rowOff>200025</xdr:rowOff>
                  </from>
                  <to>
                    <xdr:col>1</xdr:col>
                    <xdr:colOff>923925</xdr:colOff>
                    <xdr:row>8</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9</xdr:row>
                    <xdr:rowOff>0</xdr:rowOff>
                  </from>
                  <to>
                    <xdr:col>6</xdr:col>
                    <xdr:colOff>9525</xdr:colOff>
                    <xdr:row>10</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28575</xdr:colOff>
                    <xdr:row>9</xdr:row>
                    <xdr:rowOff>200025</xdr:rowOff>
                  </from>
                  <to>
                    <xdr:col>5</xdr:col>
                    <xdr:colOff>619125</xdr:colOff>
                    <xdr:row>9</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13</xdr:row>
                    <xdr:rowOff>0</xdr:rowOff>
                  </from>
                  <to>
                    <xdr:col>6</xdr:col>
                    <xdr:colOff>9525</xdr:colOff>
                    <xdr:row>14</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28575</xdr:colOff>
                    <xdr:row>13</xdr:row>
                    <xdr:rowOff>200025</xdr:rowOff>
                  </from>
                  <to>
                    <xdr:col>5</xdr:col>
                    <xdr:colOff>619125</xdr:colOff>
                    <xdr:row>13</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28575</xdr:colOff>
                    <xdr:row>14</xdr:row>
                    <xdr:rowOff>200025</xdr:rowOff>
                  </from>
                  <to>
                    <xdr:col>5</xdr:col>
                    <xdr:colOff>619125</xdr:colOff>
                    <xdr:row>14</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514350</xdr:colOff>
                    <xdr:row>14</xdr:row>
                    <xdr:rowOff>200025</xdr:rowOff>
                  </from>
                  <to>
                    <xdr:col>1</xdr:col>
                    <xdr:colOff>923925</xdr:colOff>
                    <xdr:row>14</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57150</xdr:colOff>
                    <xdr:row>14</xdr:row>
                    <xdr:rowOff>200025</xdr:rowOff>
                  </from>
                  <to>
                    <xdr:col>1</xdr:col>
                    <xdr:colOff>466725</xdr:colOff>
                    <xdr:row>14</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28575</xdr:colOff>
                    <xdr:row>18</xdr:row>
                    <xdr:rowOff>200025</xdr:rowOff>
                  </from>
                  <to>
                    <xdr:col>5</xdr:col>
                    <xdr:colOff>619125</xdr:colOff>
                    <xdr:row>18</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514350</xdr:colOff>
                    <xdr:row>18</xdr:row>
                    <xdr:rowOff>200025</xdr:rowOff>
                  </from>
                  <to>
                    <xdr:col>1</xdr:col>
                    <xdr:colOff>923925</xdr:colOff>
                    <xdr:row>18</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57150</xdr:colOff>
                    <xdr:row>18</xdr:row>
                    <xdr:rowOff>200025</xdr:rowOff>
                  </from>
                  <to>
                    <xdr:col>1</xdr:col>
                    <xdr:colOff>466725</xdr:colOff>
                    <xdr:row>18</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19</xdr:row>
                    <xdr:rowOff>0</xdr:rowOff>
                  </from>
                  <to>
                    <xdr:col>6</xdr:col>
                    <xdr:colOff>9525</xdr:colOff>
                    <xdr:row>20</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28575</xdr:colOff>
                    <xdr:row>19</xdr:row>
                    <xdr:rowOff>200025</xdr:rowOff>
                  </from>
                  <to>
                    <xdr:col>5</xdr:col>
                    <xdr:colOff>619125</xdr:colOff>
                    <xdr:row>19</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514350</xdr:colOff>
                    <xdr:row>19</xdr:row>
                    <xdr:rowOff>200025</xdr:rowOff>
                  </from>
                  <to>
                    <xdr:col>1</xdr:col>
                    <xdr:colOff>923925</xdr:colOff>
                    <xdr:row>19</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57150</xdr:colOff>
                    <xdr:row>19</xdr:row>
                    <xdr:rowOff>200025</xdr:rowOff>
                  </from>
                  <to>
                    <xdr:col>1</xdr:col>
                    <xdr:colOff>466725</xdr:colOff>
                    <xdr:row>19</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28575</xdr:colOff>
                    <xdr:row>20</xdr:row>
                    <xdr:rowOff>200025</xdr:rowOff>
                  </from>
                  <to>
                    <xdr:col>5</xdr:col>
                    <xdr:colOff>619125</xdr:colOff>
                    <xdr:row>20</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514350</xdr:colOff>
                    <xdr:row>20</xdr:row>
                    <xdr:rowOff>200025</xdr:rowOff>
                  </from>
                  <to>
                    <xdr:col>1</xdr:col>
                    <xdr:colOff>923925</xdr:colOff>
                    <xdr:row>20</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57150</xdr:colOff>
                    <xdr:row>20</xdr:row>
                    <xdr:rowOff>200025</xdr:rowOff>
                  </from>
                  <to>
                    <xdr:col>1</xdr:col>
                    <xdr:colOff>466725</xdr:colOff>
                    <xdr:row>20</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21</xdr:row>
                    <xdr:rowOff>0</xdr:rowOff>
                  </from>
                  <to>
                    <xdr:col>6</xdr:col>
                    <xdr:colOff>9525</xdr:colOff>
                    <xdr:row>22</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28575</xdr:colOff>
                    <xdr:row>21</xdr:row>
                    <xdr:rowOff>200025</xdr:rowOff>
                  </from>
                  <to>
                    <xdr:col>5</xdr:col>
                    <xdr:colOff>619125</xdr:colOff>
                    <xdr:row>21</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514350</xdr:colOff>
                    <xdr:row>21</xdr:row>
                    <xdr:rowOff>200025</xdr:rowOff>
                  </from>
                  <to>
                    <xdr:col>1</xdr:col>
                    <xdr:colOff>923925</xdr:colOff>
                    <xdr:row>21</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28575</xdr:colOff>
                    <xdr:row>22</xdr:row>
                    <xdr:rowOff>200025</xdr:rowOff>
                  </from>
                  <to>
                    <xdr:col>5</xdr:col>
                    <xdr:colOff>619125</xdr:colOff>
                    <xdr:row>22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514350</xdr:colOff>
                    <xdr:row>22</xdr:row>
                    <xdr:rowOff>200025</xdr:rowOff>
                  </from>
                  <to>
                    <xdr:col>1</xdr:col>
                    <xdr:colOff>923925</xdr:colOff>
                    <xdr:row>22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5"/>
  <sheetViews>
    <sheetView zoomScaleNormal="100" zoomScaleSheetLayoutView="100" workbookViewId="0">
      <selection activeCell="AI1" sqref="AI1"/>
    </sheetView>
  </sheetViews>
  <sheetFormatPr defaultColWidth="3.125" defaultRowHeight="13.5" x14ac:dyDescent="0.15"/>
  <cols>
    <col min="1" max="34" width="3.125" style="116" customWidth="1"/>
    <col min="35" max="35" width="80.625" style="116" customWidth="1"/>
    <col min="36" max="36" width="3.125" style="117" customWidth="1"/>
    <col min="37" max="37" width="11.5" style="117" customWidth="1"/>
    <col min="38" max="38" width="3.125" style="117" customWidth="1"/>
    <col min="39" max="47" width="3.125" style="126" customWidth="1"/>
    <col min="48" max="52" width="3.125" style="118" customWidth="1"/>
    <col min="53" max="16384" width="3.125" style="116"/>
  </cols>
  <sheetData>
    <row r="1" spans="1:42" x14ac:dyDescent="0.15">
      <c r="A1" s="142" t="str">
        <f>"〔事業者が特に力を入れている取り組み：" &amp;  評価結果報告書!B23 &amp; "〕"</f>
        <v>〔事業者が特に力を入れている取り組み：定期巡回・随時対応型訪問介護看護〕</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15"/>
      <c r="AE1" s="115"/>
      <c r="AF1" s="115"/>
      <c r="AG1" s="136" t="s">
        <v>130</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9"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00" t="s">
        <v>108</v>
      </c>
      <c r="C4" s="301"/>
      <c r="D4" s="301"/>
      <c r="E4" s="301"/>
      <c r="F4" s="301"/>
      <c r="G4" s="301"/>
      <c r="H4" s="301"/>
      <c r="I4" s="301"/>
      <c r="J4" s="301"/>
      <c r="K4" s="301"/>
      <c r="L4" s="301"/>
      <c r="M4" s="301"/>
      <c r="N4" s="301"/>
      <c r="O4" s="301"/>
      <c r="P4" s="302" t="str">
        <f>IF(AND($F$5="",AND($F$6="",$F$7="")),"",IF(AND($F$5="",OR($F$6&lt;&gt;"",$F$7&lt;&gt;"")),"評価項目を選択してください",IF(AND($F$6="",$F$7=""),"タイトル①、本文①を入力してください",IF(AND($F$6&lt;&gt;"",$F$7=""),"内容①を入力してください",IF(AND($F$7&lt;&gt;"",$F$6=""),"タイトル①を入力してください","")))))</f>
        <v/>
      </c>
      <c r="Q4" s="302"/>
      <c r="R4" s="302"/>
      <c r="S4" s="302"/>
      <c r="T4" s="302"/>
      <c r="U4" s="302"/>
      <c r="V4" s="302"/>
      <c r="W4" s="302"/>
      <c r="X4" s="302"/>
      <c r="Y4" s="302"/>
      <c r="Z4" s="302"/>
      <c r="AA4" s="302"/>
      <c r="AB4" s="302"/>
      <c r="AC4" s="302"/>
      <c r="AD4" s="302"/>
      <c r="AE4" s="302"/>
      <c r="AF4" s="302"/>
      <c r="AG4" s="303"/>
      <c r="AK4" s="117" t="s">
        <v>95</v>
      </c>
      <c r="AL4" s="117">
        <v>1</v>
      </c>
    </row>
    <row r="5" spans="1:42" ht="60" customHeight="1" thickTop="1" x14ac:dyDescent="0.15">
      <c r="A5" s="115"/>
      <c r="B5" s="120" t="s">
        <v>96</v>
      </c>
      <c r="C5" s="121"/>
      <c r="D5" s="121"/>
      <c r="E5" s="122"/>
      <c r="F5" s="316" t="str">
        <f>IF($AJ$5&lt;=1,"",VLOOKUP($AJ5,$AN$25:$AV$45,5,FALSE))</f>
        <v/>
      </c>
      <c r="G5" s="316"/>
      <c r="H5" s="316"/>
      <c r="I5" s="316"/>
      <c r="J5" s="316"/>
      <c r="K5" s="317"/>
      <c r="L5" s="318" t="str">
        <f>IF($AJ$5&lt;=1,"",VLOOKUP($AJ5,$AN$25:$AV$45,6,FALSE))</f>
        <v/>
      </c>
      <c r="M5" s="319"/>
      <c r="N5" s="319"/>
      <c r="O5" s="319"/>
      <c r="P5" s="319"/>
      <c r="Q5" s="319"/>
      <c r="R5" s="319"/>
      <c r="S5" s="319"/>
      <c r="T5" s="319"/>
      <c r="U5" s="319"/>
      <c r="V5" s="319"/>
      <c r="W5" s="319"/>
      <c r="X5" s="319"/>
      <c r="Y5" s="319"/>
      <c r="Z5" s="319"/>
      <c r="AA5" s="319"/>
      <c r="AB5" s="319"/>
      <c r="AC5" s="319"/>
      <c r="AD5" s="319"/>
      <c r="AE5" s="319"/>
      <c r="AF5" s="319"/>
      <c r="AG5" s="320"/>
      <c r="AJ5" s="123">
        <v>0</v>
      </c>
      <c r="AK5" s="117" t="s">
        <v>103</v>
      </c>
      <c r="AL5" s="117">
        <v>1</v>
      </c>
      <c r="AN5" s="126" t="str">
        <f>IF($AJ$5&lt;=1,"",VLOOKUP($AJ5,$AN$25:$AV$45,7,FALSE))</f>
        <v/>
      </c>
      <c r="AO5" s="126" t="str">
        <f>IF($AJ$5&lt;=1,"",VLOOKUP($AJ5,$AN$25:$AV$45,8,FALSE))</f>
        <v/>
      </c>
      <c r="AP5" s="126" t="str">
        <f>IF($AJ$5&lt;=1,"",VLOOKUP($AJ5,$AN$25:$AV$45,9,FALSE))</f>
        <v/>
      </c>
    </row>
    <row r="6" spans="1:42" ht="25.5" customHeight="1" x14ac:dyDescent="0.15">
      <c r="A6" s="115"/>
      <c r="B6" s="304" t="s">
        <v>97</v>
      </c>
      <c r="C6" s="305"/>
      <c r="D6" s="306"/>
      <c r="E6" s="307"/>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9"/>
      <c r="AH6" s="2" t="str">
        <f>IF(LEN(F6)=0,"",IF(40-LEN(F6)&gt;0,"残り" &amp; 40-LEN(F6) &amp; "文字",IF(40-LEN(F6)=0,"","文字数がオーバーしています")))</f>
        <v/>
      </c>
      <c r="AK6" s="117" t="s">
        <v>104</v>
      </c>
      <c r="AL6" s="117">
        <v>1</v>
      </c>
    </row>
    <row r="7" spans="1:42" ht="139.5" customHeight="1" thickBot="1" x14ac:dyDescent="0.2">
      <c r="A7" s="115"/>
      <c r="B7" s="310" t="s">
        <v>98</v>
      </c>
      <c r="C7" s="311"/>
      <c r="D7" s="311"/>
      <c r="E7" s="312"/>
      <c r="F7" s="313"/>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5"/>
      <c r="AH7" s="2" t="str">
        <f>IF(LEN(F7)=0,"",IF(256-LEN(F7)&gt;0,"残り" &amp; 256-LEN(F7) &amp; "文字",IF(256-LEN(F7)=0,"","文字数がオーバーしています")))</f>
        <v/>
      </c>
      <c r="AJ7" s="125" t="str">
        <f>IF(AND($AJ$5&lt;=1,$F$6&lt;&gt;"",$F$7&lt;&gt;""),"NG",IF(AND($F$5&lt;&gt;"",OR($F$6&lt;&gt;"",$F$7&lt;&gt;"")),"OK","NG"))</f>
        <v>NG</v>
      </c>
      <c r="AK7" s="117" t="s">
        <v>105</v>
      </c>
      <c r="AL7" s="117">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17" t="s">
        <v>106</v>
      </c>
      <c r="AL8" s="117">
        <v>1</v>
      </c>
    </row>
    <row r="9" spans="1:42" ht="20.25" customHeight="1" thickBot="1" x14ac:dyDescent="0.2">
      <c r="A9" s="115"/>
      <c r="B9" s="300" t="s">
        <v>109</v>
      </c>
      <c r="C9" s="301"/>
      <c r="D9" s="301"/>
      <c r="E9" s="301"/>
      <c r="F9" s="301"/>
      <c r="G9" s="301"/>
      <c r="H9" s="301"/>
      <c r="I9" s="301"/>
      <c r="J9" s="301"/>
      <c r="K9" s="301"/>
      <c r="L9" s="301"/>
      <c r="M9" s="301"/>
      <c r="N9" s="301"/>
      <c r="O9" s="301"/>
      <c r="P9" s="302"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02"/>
      <c r="R9" s="302"/>
      <c r="S9" s="302"/>
      <c r="T9" s="302"/>
      <c r="U9" s="302"/>
      <c r="V9" s="302"/>
      <c r="W9" s="302"/>
      <c r="X9" s="302"/>
      <c r="Y9" s="302"/>
      <c r="Z9" s="302"/>
      <c r="AA9" s="302"/>
      <c r="AB9" s="302"/>
      <c r="AC9" s="302"/>
      <c r="AD9" s="302"/>
      <c r="AE9" s="302"/>
      <c r="AF9" s="302"/>
      <c r="AG9" s="303"/>
      <c r="AK9" s="117" t="s">
        <v>107</v>
      </c>
      <c r="AL9" s="117">
        <v>2</v>
      </c>
    </row>
    <row r="10" spans="1:42" ht="60" customHeight="1" thickTop="1" x14ac:dyDescent="0.15">
      <c r="A10" s="115"/>
      <c r="B10" s="120" t="s">
        <v>96</v>
      </c>
      <c r="C10" s="121"/>
      <c r="D10" s="121"/>
      <c r="E10" s="122"/>
      <c r="F10" s="316" t="str">
        <f>IF($AJ$10&lt;=1,"",VLOOKUP($AJ10,$AN$25:$AV$45,5,FALSE))</f>
        <v/>
      </c>
      <c r="G10" s="316"/>
      <c r="H10" s="316"/>
      <c r="I10" s="316"/>
      <c r="J10" s="316"/>
      <c r="K10" s="317"/>
      <c r="L10" s="318" t="str">
        <f>IF($AJ$10&lt;=1,"",VLOOKUP($AJ10,$AN$25:$AV$45,6,FALSE))</f>
        <v/>
      </c>
      <c r="M10" s="319"/>
      <c r="N10" s="319"/>
      <c r="O10" s="319"/>
      <c r="P10" s="319"/>
      <c r="Q10" s="319"/>
      <c r="R10" s="319"/>
      <c r="S10" s="319"/>
      <c r="T10" s="319"/>
      <c r="U10" s="319"/>
      <c r="V10" s="319"/>
      <c r="W10" s="319"/>
      <c r="X10" s="319"/>
      <c r="Y10" s="319"/>
      <c r="Z10" s="319"/>
      <c r="AA10" s="319"/>
      <c r="AB10" s="319"/>
      <c r="AC10" s="319"/>
      <c r="AD10" s="319"/>
      <c r="AE10" s="319"/>
      <c r="AF10" s="319"/>
      <c r="AG10" s="320"/>
      <c r="AJ10" s="123">
        <v>0</v>
      </c>
      <c r="AK10" s="117" t="s">
        <v>103</v>
      </c>
      <c r="AL10" s="117">
        <v>2</v>
      </c>
      <c r="AN10" s="126" t="str">
        <f>IF($AJ$10&lt;=1,"",VLOOKUP($AJ10,$AN$25:$AV$45,7,FALSE))</f>
        <v/>
      </c>
      <c r="AO10" s="126" t="str">
        <f>IF($AJ$10&lt;=1,"",VLOOKUP($AJ10,$AN$25:$AV$45,8,FALSE))</f>
        <v/>
      </c>
      <c r="AP10" s="126" t="str">
        <f>IF($AJ$10&lt;=1,"",VLOOKUP($AJ10,$AN$25:$AV$45,9,FALSE))</f>
        <v/>
      </c>
    </row>
    <row r="11" spans="1:42" ht="25.5" customHeight="1" x14ac:dyDescent="0.15">
      <c r="A11" s="115"/>
      <c r="B11" s="304" t="s">
        <v>99</v>
      </c>
      <c r="C11" s="305"/>
      <c r="D11" s="306"/>
      <c r="E11" s="307"/>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9"/>
      <c r="AH11" s="2" t="str">
        <f>IF(LEN(F11)=0,"",IF(40-LEN(F11)&gt;0,"残り" &amp; 40-LEN(F11) &amp; "文字",IF(40-LEN(F11)=0,"","文字数がオーバーしています")))</f>
        <v/>
      </c>
      <c r="AK11" s="117" t="s">
        <v>104</v>
      </c>
      <c r="AL11" s="117">
        <v>2</v>
      </c>
    </row>
    <row r="12" spans="1:42" ht="139.5" customHeight="1" thickBot="1" x14ac:dyDescent="0.2">
      <c r="A12" s="115"/>
      <c r="B12" s="310" t="s">
        <v>100</v>
      </c>
      <c r="C12" s="311"/>
      <c r="D12" s="311"/>
      <c r="E12" s="312"/>
      <c r="F12" s="313"/>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5"/>
      <c r="AH12" s="2" t="str">
        <f>IF(LEN(F12)=0,"",IF(256-LEN(F12)&gt;0,"残り" &amp; 256-LEN(F12) &amp; "文字",IF(256-LEN(F12)=0,"","文字数がオーバーしています")))</f>
        <v/>
      </c>
      <c r="AJ12" s="125" t="str">
        <f>IF(AND($AJ$10&lt;=1,$F$11&lt;&gt;"",$F$12&lt;&gt;""),"NG",IF(AND($F$10&lt;&gt;"",OR($F$11&lt;&gt;"",$F$12&lt;&gt;"")),"OK","NG"))</f>
        <v>NG</v>
      </c>
      <c r="AK12" s="117" t="s">
        <v>105</v>
      </c>
      <c r="AL12" s="117">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17" t="s">
        <v>106</v>
      </c>
      <c r="AL13" s="117">
        <v>2</v>
      </c>
    </row>
    <row r="14" spans="1:42" ht="20.25" customHeight="1" thickBot="1" x14ac:dyDescent="0.2">
      <c r="A14" s="115"/>
      <c r="B14" s="300" t="s">
        <v>110</v>
      </c>
      <c r="C14" s="301"/>
      <c r="D14" s="301"/>
      <c r="E14" s="301"/>
      <c r="F14" s="301"/>
      <c r="G14" s="301"/>
      <c r="H14" s="301"/>
      <c r="I14" s="301"/>
      <c r="J14" s="301"/>
      <c r="K14" s="301"/>
      <c r="L14" s="301"/>
      <c r="M14" s="301"/>
      <c r="N14" s="301"/>
      <c r="O14" s="301"/>
      <c r="P14" s="302"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02"/>
      <c r="R14" s="302"/>
      <c r="S14" s="302"/>
      <c r="T14" s="302"/>
      <c r="U14" s="302"/>
      <c r="V14" s="302"/>
      <c r="W14" s="302"/>
      <c r="X14" s="302"/>
      <c r="Y14" s="302"/>
      <c r="Z14" s="302"/>
      <c r="AA14" s="302"/>
      <c r="AB14" s="302"/>
      <c r="AC14" s="302"/>
      <c r="AD14" s="302"/>
      <c r="AE14" s="302"/>
      <c r="AF14" s="302"/>
      <c r="AG14" s="303"/>
      <c r="AK14" s="117" t="s">
        <v>107</v>
      </c>
      <c r="AL14" s="117">
        <v>3</v>
      </c>
    </row>
    <row r="15" spans="1:42" ht="60" customHeight="1" thickTop="1" x14ac:dyDescent="0.15">
      <c r="A15" s="115"/>
      <c r="B15" s="120" t="s">
        <v>96</v>
      </c>
      <c r="C15" s="121"/>
      <c r="D15" s="121"/>
      <c r="E15" s="122"/>
      <c r="F15" s="316" t="str">
        <f>IF($AJ$15&lt;=1,"",VLOOKUP($AJ15,$AN$25:$AV$45,5,FALSE))</f>
        <v/>
      </c>
      <c r="G15" s="316"/>
      <c r="H15" s="316"/>
      <c r="I15" s="316"/>
      <c r="J15" s="316"/>
      <c r="K15" s="317"/>
      <c r="L15" s="318" t="str">
        <f>IF($AJ$15&lt;=1,"",VLOOKUP($AJ15,$AN$25:$AV$45,6,FALSE))</f>
        <v/>
      </c>
      <c r="M15" s="319"/>
      <c r="N15" s="319"/>
      <c r="O15" s="319"/>
      <c r="P15" s="319"/>
      <c r="Q15" s="319"/>
      <c r="R15" s="319"/>
      <c r="S15" s="319"/>
      <c r="T15" s="319"/>
      <c r="U15" s="319"/>
      <c r="V15" s="319"/>
      <c r="W15" s="319"/>
      <c r="X15" s="319"/>
      <c r="Y15" s="319"/>
      <c r="Z15" s="319"/>
      <c r="AA15" s="319"/>
      <c r="AB15" s="319"/>
      <c r="AC15" s="319"/>
      <c r="AD15" s="319"/>
      <c r="AE15" s="319"/>
      <c r="AF15" s="319"/>
      <c r="AG15" s="320"/>
      <c r="AJ15" s="123">
        <v>0</v>
      </c>
      <c r="AK15" s="117" t="s">
        <v>103</v>
      </c>
      <c r="AL15" s="117">
        <v>3</v>
      </c>
      <c r="AN15" s="126" t="str">
        <f>IF($AJ$15&lt;=1,"",VLOOKUP($AJ15,$AN$25:$AV$45,7,FALSE))</f>
        <v/>
      </c>
      <c r="AO15" s="126" t="str">
        <f>IF($AJ$15&lt;=1,"",VLOOKUP($AJ15,$AN$25:$AV$45,8,FALSE))</f>
        <v/>
      </c>
      <c r="AP15" s="126" t="str">
        <f>IF($AJ$15&lt;=1,"",VLOOKUP($AJ15,$AN$25:$AV$45,9,FALSE))</f>
        <v/>
      </c>
    </row>
    <row r="16" spans="1:42" ht="25.5" customHeight="1" x14ac:dyDescent="0.15">
      <c r="A16" s="115"/>
      <c r="B16" s="304" t="s">
        <v>101</v>
      </c>
      <c r="C16" s="305"/>
      <c r="D16" s="306"/>
      <c r="E16" s="307"/>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9"/>
      <c r="AH16" s="2" t="str">
        <f>IF(LEN(F16)=0,"",IF(40-LEN(F16)&gt;0,"残り" &amp; 40-LEN(F16) &amp; "文字",IF(40-LEN(F16)=0,"","文字数がオーバーしています")))</f>
        <v/>
      </c>
      <c r="AK16" s="117" t="s">
        <v>104</v>
      </c>
      <c r="AL16" s="117">
        <v>3</v>
      </c>
    </row>
    <row r="17" spans="1:48" ht="139.5" customHeight="1" thickBot="1" x14ac:dyDescent="0.2">
      <c r="A17" s="115"/>
      <c r="B17" s="310" t="s">
        <v>102</v>
      </c>
      <c r="C17" s="311"/>
      <c r="D17" s="311"/>
      <c r="E17" s="312"/>
      <c r="F17" s="313"/>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5"/>
      <c r="AH17" s="2" t="str">
        <f>IF(LEN(F17)=0,"",IF(256-LEN(F17)&gt;0,"残り" &amp; 256-LEN(F17) &amp; "文字",IF(256-LEN(F17)=0,"","文字数がオーバーしています")))</f>
        <v/>
      </c>
      <c r="AJ17" s="125" t="str">
        <f>IF(AND($AJ$15&lt;=1,$F$16&lt;&gt;"",$F$17&lt;&gt;""),"NG",IF(AND($F$15&lt;&gt;"",OR($F$16&lt;&gt;"",$F$17&lt;&gt;"")),"OK","NG"))</f>
        <v>NG</v>
      </c>
      <c r="AK17" s="117" t="s">
        <v>105</v>
      </c>
      <c r="AL17" s="117">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6</v>
      </c>
      <c r="AP26" s="126">
        <v>1</v>
      </c>
      <c r="AQ26" s="126">
        <v>1</v>
      </c>
      <c r="AR26" s="153" t="s">
        <v>260</v>
      </c>
      <c r="AS26" s="153" t="s">
        <v>148</v>
      </c>
      <c r="AT26" s="153" t="s">
        <v>261</v>
      </c>
      <c r="AU26" s="153" t="s">
        <v>262</v>
      </c>
      <c r="AV26" s="154" t="s">
        <v>263</v>
      </c>
    </row>
    <row r="27" spans="1:48" x14ac:dyDescent="0.15">
      <c r="AN27" s="126">
        <v>3</v>
      </c>
      <c r="AO27" s="126">
        <v>6</v>
      </c>
      <c r="AP27" s="126">
        <v>2</v>
      </c>
      <c r="AQ27" s="126">
        <v>1</v>
      </c>
      <c r="AR27" s="153" t="s">
        <v>264</v>
      </c>
      <c r="AS27" s="153" t="s">
        <v>156</v>
      </c>
      <c r="AT27" s="153" t="s">
        <v>261</v>
      </c>
      <c r="AU27" s="153" t="s">
        <v>265</v>
      </c>
      <c r="AV27" s="154" t="s">
        <v>266</v>
      </c>
    </row>
    <row r="28" spans="1:48" x14ac:dyDescent="0.15">
      <c r="AN28" s="126">
        <v>4</v>
      </c>
      <c r="AO28" s="126">
        <v>6</v>
      </c>
      <c r="AP28" s="126">
        <v>2</v>
      </c>
      <c r="AQ28" s="126">
        <v>2</v>
      </c>
      <c r="AR28" s="153" t="s">
        <v>267</v>
      </c>
      <c r="AS28" s="153" t="s">
        <v>161</v>
      </c>
      <c r="AT28" s="153" t="s">
        <v>261</v>
      </c>
      <c r="AU28" s="153" t="s">
        <v>265</v>
      </c>
      <c r="AV28" s="154" t="s">
        <v>268</v>
      </c>
    </row>
    <row r="29" spans="1:48" x14ac:dyDescent="0.15">
      <c r="AN29" s="126">
        <v>5</v>
      </c>
      <c r="AO29" s="126">
        <v>6</v>
      </c>
      <c r="AP29" s="126">
        <v>3</v>
      </c>
      <c r="AQ29" s="126">
        <v>1</v>
      </c>
      <c r="AR29" s="153" t="s">
        <v>269</v>
      </c>
      <c r="AS29" s="153" t="s">
        <v>169</v>
      </c>
      <c r="AT29" s="153" t="s">
        <v>261</v>
      </c>
      <c r="AU29" s="153" t="s">
        <v>270</v>
      </c>
      <c r="AV29" s="154" t="s">
        <v>271</v>
      </c>
    </row>
    <row r="30" spans="1:48" x14ac:dyDescent="0.15">
      <c r="AN30" s="126">
        <v>6</v>
      </c>
      <c r="AO30" s="126">
        <v>6</v>
      </c>
      <c r="AP30" s="126">
        <v>3</v>
      </c>
      <c r="AQ30" s="126">
        <v>2</v>
      </c>
      <c r="AR30" s="153" t="s">
        <v>272</v>
      </c>
      <c r="AS30" s="153" t="s">
        <v>173</v>
      </c>
      <c r="AT30" s="153" t="s">
        <v>261</v>
      </c>
      <c r="AU30" s="153" t="s">
        <v>270</v>
      </c>
      <c r="AV30" s="154" t="s">
        <v>273</v>
      </c>
    </row>
    <row r="31" spans="1:48" x14ac:dyDescent="0.15">
      <c r="AN31" s="126">
        <v>7</v>
      </c>
      <c r="AO31" s="126">
        <v>6</v>
      </c>
      <c r="AP31" s="126">
        <v>3</v>
      </c>
      <c r="AQ31" s="126">
        <v>3</v>
      </c>
      <c r="AR31" s="153" t="s">
        <v>274</v>
      </c>
      <c r="AS31" s="153" t="s">
        <v>178</v>
      </c>
      <c r="AT31" s="153" t="s">
        <v>261</v>
      </c>
      <c r="AU31" s="153" t="s">
        <v>270</v>
      </c>
      <c r="AV31" s="154" t="s">
        <v>275</v>
      </c>
    </row>
    <row r="32" spans="1:48" x14ac:dyDescent="0.15">
      <c r="AN32" s="126">
        <v>8</v>
      </c>
      <c r="AO32" s="126">
        <v>6</v>
      </c>
      <c r="AP32" s="126">
        <v>3</v>
      </c>
      <c r="AQ32" s="126">
        <v>4</v>
      </c>
      <c r="AR32" s="153" t="s">
        <v>276</v>
      </c>
      <c r="AS32" s="153" t="s">
        <v>182</v>
      </c>
      <c r="AT32" s="153" t="s">
        <v>261</v>
      </c>
      <c r="AU32" s="153" t="s">
        <v>270</v>
      </c>
      <c r="AV32" s="154" t="s">
        <v>277</v>
      </c>
    </row>
    <row r="33" spans="40:48" x14ac:dyDescent="0.15">
      <c r="AN33" s="126">
        <v>9</v>
      </c>
      <c r="AO33" s="126">
        <v>6</v>
      </c>
      <c r="AP33" s="126">
        <v>5</v>
      </c>
      <c r="AQ33" s="126">
        <v>1</v>
      </c>
      <c r="AR33" s="153" t="s">
        <v>278</v>
      </c>
      <c r="AS33" s="153" t="s">
        <v>188</v>
      </c>
      <c r="AT33" s="153" t="s">
        <v>261</v>
      </c>
      <c r="AU33" s="153" t="s">
        <v>279</v>
      </c>
      <c r="AV33" s="154" t="s">
        <v>280</v>
      </c>
    </row>
    <row r="34" spans="40:48" x14ac:dyDescent="0.15">
      <c r="AN34" s="126">
        <v>10</v>
      </c>
      <c r="AO34" s="126">
        <v>6</v>
      </c>
      <c r="AP34" s="126">
        <v>5</v>
      </c>
      <c r="AQ34" s="126">
        <v>2</v>
      </c>
      <c r="AR34" s="153" t="s">
        <v>281</v>
      </c>
      <c r="AS34" s="153" t="s">
        <v>192</v>
      </c>
      <c r="AT34" s="153" t="s">
        <v>261</v>
      </c>
      <c r="AU34" s="153" t="s">
        <v>279</v>
      </c>
      <c r="AV34" s="154" t="s">
        <v>282</v>
      </c>
    </row>
    <row r="35" spans="40:48" x14ac:dyDescent="0.15">
      <c r="AN35" s="126">
        <v>11</v>
      </c>
      <c r="AO35" s="126">
        <v>6</v>
      </c>
      <c r="AP35" s="126">
        <v>6</v>
      </c>
      <c r="AQ35" s="126">
        <v>1</v>
      </c>
      <c r="AR35" s="153" t="s">
        <v>283</v>
      </c>
      <c r="AS35" s="153" t="s">
        <v>198</v>
      </c>
      <c r="AT35" s="153" t="s">
        <v>261</v>
      </c>
      <c r="AU35" s="153" t="s">
        <v>284</v>
      </c>
      <c r="AV35" s="154" t="s">
        <v>285</v>
      </c>
    </row>
    <row r="36" spans="40:48" x14ac:dyDescent="0.15">
      <c r="AN36" s="126">
        <v>12</v>
      </c>
      <c r="AO36" s="126">
        <v>6</v>
      </c>
      <c r="AP36" s="126">
        <v>6</v>
      </c>
      <c r="AQ36" s="126">
        <v>2</v>
      </c>
      <c r="AR36" s="153" t="s">
        <v>286</v>
      </c>
      <c r="AS36" s="153" t="s">
        <v>202</v>
      </c>
      <c r="AT36" s="153" t="s">
        <v>261</v>
      </c>
      <c r="AU36" s="153" t="s">
        <v>284</v>
      </c>
      <c r="AV36" s="154" t="s">
        <v>287</v>
      </c>
    </row>
    <row r="37" spans="40:48" x14ac:dyDescent="0.15">
      <c r="AN37" s="126">
        <v>13</v>
      </c>
      <c r="AO37" s="126">
        <v>6</v>
      </c>
      <c r="AP37" s="126">
        <v>4</v>
      </c>
      <c r="AQ37" s="126">
        <v>1</v>
      </c>
      <c r="AR37" s="153" t="s">
        <v>288</v>
      </c>
      <c r="AS37" s="153" t="s">
        <v>208</v>
      </c>
      <c r="AT37" s="153" t="s">
        <v>261</v>
      </c>
      <c r="AU37" s="153" t="s">
        <v>289</v>
      </c>
      <c r="AV37" s="154" t="s">
        <v>290</v>
      </c>
    </row>
    <row r="38" spans="40:48" x14ac:dyDescent="0.15">
      <c r="AN38" s="126">
        <v>14</v>
      </c>
      <c r="AO38" s="126">
        <v>6</v>
      </c>
      <c r="AP38" s="126">
        <v>4</v>
      </c>
      <c r="AQ38" s="126">
        <v>2</v>
      </c>
      <c r="AR38" s="153" t="s">
        <v>291</v>
      </c>
      <c r="AS38" s="153" t="s">
        <v>215</v>
      </c>
      <c r="AT38" s="153" t="s">
        <v>261</v>
      </c>
      <c r="AU38" s="153" t="s">
        <v>289</v>
      </c>
      <c r="AV38" s="154" t="s">
        <v>292</v>
      </c>
    </row>
    <row r="39" spans="40:48" x14ac:dyDescent="0.15">
      <c r="AN39" s="126">
        <v>15</v>
      </c>
      <c r="AO39" s="126">
        <v>6</v>
      </c>
      <c r="AP39" s="126">
        <v>4</v>
      </c>
      <c r="AQ39" s="126">
        <v>3</v>
      </c>
      <c r="AR39" s="153" t="s">
        <v>293</v>
      </c>
      <c r="AS39" s="153" t="s">
        <v>221</v>
      </c>
      <c r="AT39" s="153" t="s">
        <v>261</v>
      </c>
      <c r="AU39" s="153" t="s">
        <v>289</v>
      </c>
      <c r="AV39" s="154" t="s">
        <v>294</v>
      </c>
    </row>
    <row r="40" spans="40:48" x14ac:dyDescent="0.15">
      <c r="AN40" s="126">
        <v>16</v>
      </c>
      <c r="AO40" s="126">
        <v>6</v>
      </c>
      <c r="AP40" s="126">
        <v>4</v>
      </c>
      <c r="AQ40" s="126">
        <v>4</v>
      </c>
      <c r="AR40" s="153" t="s">
        <v>295</v>
      </c>
      <c r="AS40" s="153" t="s">
        <v>226</v>
      </c>
      <c r="AT40" s="153" t="s">
        <v>261</v>
      </c>
      <c r="AU40" s="153" t="s">
        <v>289</v>
      </c>
      <c r="AV40" s="154" t="s">
        <v>296</v>
      </c>
    </row>
    <row r="41" spans="40:48" x14ac:dyDescent="0.15">
      <c r="AN41" s="126">
        <v>17</v>
      </c>
      <c r="AO41" s="126">
        <v>6</v>
      </c>
      <c r="AP41" s="126">
        <v>4</v>
      </c>
      <c r="AQ41" s="126">
        <v>5</v>
      </c>
      <c r="AR41" s="153" t="s">
        <v>297</v>
      </c>
      <c r="AS41" s="153" t="s">
        <v>233</v>
      </c>
      <c r="AT41" s="153" t="s">
        <v>261</v>
      </c>
      <c r="AU41" s="153" t="s">
        <v>289</v>
      </c>
      <c r="AV41" s="154" t="s">
        <v>298</v>
      </c>
    </row>
    <row r="42" spans="40:48" x14ac:dyDescent="0.15">
      <c r="AN42" s="126">
        <v>18</v>
      </c>
      <c r="AO42" s="126">
        <v>6</v>
      </c>
      <c r="AP42" s="126">
        <v>4</v>
      </c>
      <c r="AQ42" s="126">
        <v>6</v>
      </c>
      <c r="AR42" s="153" t="s">
        <v>299</v>
      </c>
      <c r="AS42" s="153" t="s">
        <v>240</v>
      </c>
      <c r="AT42" s="153" t="s">
        <v>261</v>
      </c>
      <c r="AU42" s="153" t="s">
        <v>289</v>
      </c>
      <c r="AV42" s="154" t="s">
        <v>300</v>
      </c>
    </row>
    <row r="43" spans="40:48" x14ac:dyDescent="0.15">
      <c r="AN43" s="126">
        <v>19</v>
      </c>
      <c r="AO43" s="126">
        <v>99</v>
      </c>
      <c r="AP43" s="126">
        <v>99</v>
      </c>
      <c r="AQ43" s="126">
        <v>1</v>
      </c>
      <c r="AR43" s="153" t="s">
        <v>301</v>
      </c>
      <c r="AS43" s="153" t="s">
        <v>247</v>
      </c>
      <c r="AT43" s="153" t="s">
        <v>302</v>
      </c>
      <c r="AU43" s="153" t="s">
        <v>303</v>
      </c>
      <c r="AV43" s="154" t="s">
        <v>304</v>
      </c>
    </row>
    <row r="44" spans="40:48" x14ac:dyDescent="0.15">
      <c r="AN44" s="126">
        <v>20</v>
      </c>
      <c r="AO44" s="126">
        <v>99</v>
      </c>
      <c r="AP44" s="126">
        <v>99</v>
      </c>
      <c r="AQ44" s="126">
        <v>2</v>
      </c>
      <c r="AR44" s="153" t="s">
        <v>305</v>
      </c>
      <c r="AS44" s="153" t="s">
        <v>250</v>
      </c>
      <c r="AT44" s="153" t="s">
        <v>302</v>
      </c>
      <c r="AU44" s="153" t="s">
        <v>303</v>
      </c>
      <c r="AV44" s="154" t="s">
        <v>306</v>
      </c>
    </row>
    <row r="45" spans="40:48" x14ac:dyDescent="0.15">
      <c r="AN45" s="126">
        <v>21</v>
      </c>
      <c r="AO45" s="126">
        <v>99</v>
      </c>
      <c r="AP45" s="126">
        <v>99</v>
      </c>
      <c r="AQ45" s="126">
        <v>3</v>
      </c>
      <c r="AR45" s="153" t="s">
        <v>307</v>
      </c>
      <c r="AS45" s="153" t="s">
        <v>253</v>
      </c>
      <c r="AT45" s="153" t="s">
        <v>302</v>
      </c>
      <c r="AU45" s="153" t="s">
        <v>303</v>
      </c>
      <c r="AV45" s="154" t="s">
        <v>308</v>
      </c>
    </row>
  </sheetData>
  <sheetProtection algorithmName="SHA-512" hashValue="rRiA/aWpHKUkyJ0uk92LahoEzoEY0Q5WMookgurKOYxUqBsFhqrPEhELmRyJ8YAVzOFMHZF43X5r4TOql23txw==" saltValue="0TgorYDB35GtPBna06oq+A==" spinCount="100000" sheet="1" objects="1" scenarios="1" formatCells="0"/>
  <mergeCells count="24">
    <mergeCell ref="B12:E12"/>
    <mergeCell ref="F12:AG12"/>
    <mergeCell ref="B16:E16"/>
    <mergeCell ref="F16:AG16"/>
    <mergeCell ref="F10:K10"/>
    <mergeCell ref="L10:AG10"/>
    <mergeCell ref="B17:E17"/>
    <mergeCell ref="F17:AG17"/>
    <mergeCell ref="F15:K15"/>
    <mergeCell ref="L15:AG15"/>
    <mergeCell ref="B14:O14"/>
    <mergeCell ref="P14:AG14"/>
    <mergeCell ref="B9:O9"/>
    <mergeCell ref="P9:AG9"/>
    <mergeCell ref="B11:E11"/>
    <mergeCell ref="F11:AG11"/>
    <mergeCell ref="B4:O4"/>
    <mergeCell ref="P4:AG4"/>
    <mergeCell ref="B6:E6"/>
    <mergeCell ref="F6:AG6"/>
    <mergeCell ref="B7:E7"/>
    <mergeCell ref="F7:AG7"/>
    <mergeCell ref="F5:K5"/>
    <mergeCell ref="L5:AG5"/>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〔全体の評価講評：定期巡回・随時対応型訪問介護看護〕</v>
      </c>
      <c r="B1" s="33"/>
      <c r="C1" s="33"/>
      <c r="D1" s="137" t="s">
        <v>130</v>
      </c>
    </row>
    <row r="2" spans="1:5" ht="18" customHeight="1" x14ac:dyDescent="0.15">
      <c r="A2" s="321" t="str">
        <f>"《事業所名： " &amp; 評価結果報告書!B24 &amp; "》"</f>
        <v>《事業所名： 》</v>
      </c>
      <c r="B2" s="321"/>
      <c r="C2" s="321"/>
      <c r="D2" s="321"/>
    </row>
    <row r="3" spans="1:5" ht="18" customHeight="1" x14ac:dyDescent="0.15">
      <c r="A3" s="18" t="s">
        <v>0</v>
      </c>
      <c r="B3" s="324" t="s">
        <v>2</v>
      </c>
      <c r="C3" s="325"/>
      <c r="D3" s="326"/>
    </row>
    <row r="4" spans="1:5" ht="30" customHeight="1" x14ac:dyDescent="0.15">
      <c r="A4" s="322">
        <v>1</v>
      </c>
      <c r="B4" s="19" t="s">
        <v>3</v>
      </c>
      <c r="C4" s="214"/>
      <c r="D4" s="216"/>
      <c r="E4" s="2" t="str">
        <f>IF(LEN(C4)=0,"",IF(64-LEN(C4)&gt;0,"残り" &amp; 64-LEN(C4) &amp; "文字",IF(64-LEN(C4)=0,"","文字数がオーバーしています")))</f>
        <v/>
      </c>
    </row>
    <row r="5" spans="1:5" ht="87.95" customHeight="1" x14ac:dyDescent="0.15">
      <c r="A5" s="323"/>
      <c r="B5" s="20" t="s">
        <v>6</v>
      </c>
      <c r="C5" s="327"/>
      <c r="D5" s="328"/>
      <c r="E5" s="2" t="str">
        <f>IF(LEN(C5)=0,"",IF(256-LEN(C5)&gt;0,"残り" &amp; 256-LEN(C5) &amp; "文字",IF(256-LEN(C5)=0,"","文字数がオーバーしています")))</f>
        <v/>
      </c>
    </row>
    <row r="6" spans="1:5" ht="30" customHeight="1" x14ac:dyDescent="0.15">
      <c r="A6" s="322">
        <v>2</v>
      </c>
      <c r="B6" s="19" t="s">
        <v>3</v>
      </c>
      <c r="C6" s="214"/>
      <c r="D6" s="216"/>
      <c r="E6" s="2" t="str">
        <f>IF(LEN(C6)=0,"",IF(64-LEN(C6)&gt;0,"残り" &amp; 64-LEN(C6) &amp; "文字",IF(64-LEN(C6)=0,"","文字数がオーバーしています")))</f>
        <v/>
      </c>
    </row>
    <row r="7" spans="1:5" ht="87.95" customHeight="1" x14ac:dyDescent="0.15">
      <c r="A7" s="323"/>
      <c r="B7" s="20" t="s">
        <v>4</v>
      </c>
      <c r="C7" s="327"/>
      <c r="D7" s="328"/>
      <c r="E7" s="2" t="str">
        <f>IF(LEN(C7)=0,"",IF(256-LEN(C7)&gt;0,"残り" &amp; 256-LEN(C7) &amp; "文字",IF(256-LEN(C7)=0,"","文字数がオーバーしています")))</f>
        <v/>
      </c>
    </row>
    <row r="8" spans="1:5" ht="30" customHeight="1" x14ac:dyDescent="0.15">
      <c r="A8" s="322">
        <v>3</v>
      </c>
      <c r="B8" s="19" t="s">
        <v>3</v>
      </c>
      <c r="C8" s="214"/>
      <c r="D8" s="216"/>
      <c r="E8" s="2" t="str">
        <f>IF(LEN(C8)=0,"",IF(64-LEN(C8)&gt;0,"残り" &amp; 64-LEN(C8) &amp; "文字",IF(64-LEN(C8)=0,"","文字数がオーバーしています")))</f>
        <v/>
      </c>
    </row>
    <row r="9" spans="1:5" ht="87.95" customHeight="1" x14ac:dyDescent="0.15">
      <c r="A9" s="323"/>
      <c r="B9" s="20" t="s">
        <v>4</v>
      </c>
      <c r="C9" s="327"/>
      <c r="D9" s="328"/>
      <c r="E9" s="2" t="str">
        <f>IF(LEN(C9)=0,"",IF(256-LEN(C9)&gt;0,"残り" &amp; 256-LEN(C9) &amp; "文字",IF(256-LEN(C9)=0,"","文字数がオーバーしています")))</f>
        <v/>
      </c>
    </row>
    <row r="10" spans="1:5" ht="18" customHeight="1" x14ac:dyDescent="0.15">
      <c r="A10" s="18" t="s">
        <v>0</v>
      </c>
      <c r="B10" s="324" t="s">
        <v>7</v>
      </c>
      <c r="C10" s="325"/>
      <c r="D10" s="326"/>
    </row>
    <row r="11" spans="1:5" ht="30" customHeight="1" x14ac:dyDescent="0.15">
      <c r="A11" s="322">
        <v>1</v>
      </c>
      <c r="B11" s="19" t="s">
        <v>3</v>
      </c>
      <c r="C11" s="214"/>
      <c r="D11" s="216"/>
      <c r="E11" s="2" t="str">
        <f>IF(LEN(C11)=0,"",IF(64-LEN(C11)&gt;0,"残り" &amp; 64-LEN(C11) &amp; "文字",IF(64-LEN(C11)=0,"","文字数がオーバーしています")))</f>
        <v/>
      </c>
    </row>
    <row r="12" spans="1:5" ht="87.95" customHeight="1" x14ac:dyDescent="0.15">
      <c r="A12" s="323"/>
      <c r="B12" s="20" t="s">
        <v>4</v>
      </c>
      <c r="C12" s="327"/>
      <c r="D12" s="328"/>
      <c r="E12" s="2" t="str">
        <f>IF(LEN(C12)=0,"",IF(256-LEN(C12)&gt;0,"残り" &amp; 256-LEN(C12) &amp; "文字",IF(256-LEN(C12)=0,"","文字数がオーバーしています")))</f>
        <v/>
      </c>
    </row>
    <row r="13" spans="1:5" ht="30" customHeight="1" x14ac:dyDescent="0.15">
      <c r="A13" s="322">
        <v>2</v>
      </c>
      <c r="B13" s="19" t="s">
        <v>3</v>
      </c>
      <c r="C13" s="214"/>
      <c r="D13" s="216"/>
      <c r="E13" s="2" t="str">
        <f>IF(LEN(C13)=0,"",IF(64-LEN(C13)&gt;0,"残り" &amp; 64-LEN(C13) &amp; "文字",IF(64-LEN(C13)=0,"","文字数がオーバーしています")))</f>
        <v/>
      </c>
    </row>
    <row r="14" spans="1:5" ht="87.95" customHeight="1" x14ac:dyDescent="0.15">
      <c r="A14" s="323"/>
      <c r="B14" s="20" t="s">
        <v>4</v>
      </c>
      <c r="C14" s="327"/>
      <c r="D14" s="328"/>
      <c r="E14" s="2" t="str">
        <f>IF(LEN(C14)=0,"",IF(256-LEN(C14)&gt;0,"残り" &amp; 256-LEN(C14) &amp; "文字",IF(256-LEN(C14)=0,"","文字数がオーバーしています")))</f>
        <v/>
      </c>
    </row>
    <row r="15" spans="1:5" ht="30" customHeight="1" x14ac:dyDescent="0.15">
      <c r="A15" s="322">
        <v>3</v>
      </c>
      <c r="B15" s="19" t="s">
        <v>3</v>
      </c>
      <c r="C15" s="214"/>
      <c r="D15" s="216"/>
      <c r="E15" s="2" t="str">
        <f>IF(LEN(C15)=0,"",IF(64-LEN(C15)&gt;0,"残り" &amp; 64-LEN(C15) &amp; "文字",IF(64-LEN(C15)=0,"","文字数がオーバーしています")))</f>
        <v/>
      </c>
    </row>
    <row r="16" spans="1:5" ht="87.95" customHeight="1" x14ac:dyDescent="0.15">
      <c r="A16" s="323"/>
      <c r="B16" s="20" t="s">
        <v>4</v>
      </c>
      <c r="C16" s="327"/>
      <c r="D16" s="328"/>
      <c r="E16" s="2" t="str">
        <f>IF(LEN(C16)=0,"",IF(256-LEN(C16)&gt;0,"残り" &amp; 256-LEN(C16) &amp; "文字",IF(256-LEN(C16)=0,"","文字数がオーバーしています")))</f>
        <v/>
      </c>
    </row>
  </sheetData>
  <sheetProtection algorithmName="SHA-512" hashValue="ksNgLuGrIWivjl90cgNPXgVq1aKmhsRT9uBdNO0FsBZgzCiUv4lvwVKG3XDxeFl7n6NAgz+tXxg6w72TTGuz3w==" saltValue="IhcRCeScKju6KUht6Z6nOg==" spinCount="100000" sheet="1" objects="1" scenarios="1" formatCells="0"/>
  <mergeCells count="21">
    <mergeCell ref="A15:A16"/>
    <mergeCell ref="C14:D14"/>
    <mergeCell ref="C15:D15"/>
    <mergeCell ref="C16:D16"/>
    <mergeCell ref="C11:D11"/>
    <mergeCell ref="C12:D12"/>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利用者調査Ｃ!Print_Area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2022-03-17T07:04:37Z</cp:lastPrinted>
  <dcterms:created xsi:type="dcterms:W3CDTF">2002-06-03T00:57:06Z</dcterms:created>
  <dcterms:modified xsi:type="dcterms:W3CDTF">2022-03-17T07:04:46Z</dcterms:modified>
</cp:coreProperties>
</file>