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4.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drawings/drawing5.xml" ContentType="application/vnd.openxmlformats-officedocument.drawing+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45BDB4EE-F03A-4240-8CE4-CF6512D9C7B1}" xr6:coauthVersionLast="47" xr6:coauthVersionMax="47" xr10:uidLastSave="{00000000-0000-0000-0000-000000000000}"/>
  <bookViews>
    <workbookView xWindow="7125" yWindow="660" windowWidth="18720" windowHeight="13035" tabRatio="902" xr2:uid="{00000000-000D-0000-FFFF-FFFF00000000}"/>
  </bookViews>
  <sheets>
    <sheet name="評価結果報告書" sheetId="76" r:id="rId1"/>
    <sheet name="理念・方針等" sheetId="75" r:id="rId2"/>
    <sheet name="利用者調査Ａ" sheetId="68"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サービス分析!$A$1:$F$205</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利用者調査Ａ!$A$1:$J$60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IF(AND(LEN(サービス分析!$B$69)=0,LEN(サービス分析!$B$70)=0,LEN(サービス分析!$B$71)=0,LEN(サービス分析!$B$72)=0,LEN(サービス分析!$B$73)=0,LEN(サービス分析!$B$74)=0),"サブカテゴリー3の講評を入力してください","")</definedName>
    <definedName name="SBcase1_5">IF(AND(LEN(サービス分析!$B$89)=0,LEN(サービス分析!$B$90)=0,LEN(サービス分析!$B$91)=0,LEN(サービス分析!$B$92)=0,LEN(サービス分析!$B$93)=0,LEN(サービス分析!$B$94)=0),"サブカテゴリー5の講評を入力してください","")</definedName>
    <definedName name="SBcase1_6">IF(AND(LEN(サービス分析!$B$109)=0,LEN(サービス分析!$B$110)=0,LEN(サービス分析!$B$111)=0,LEN(サービス分析!$B$112)=0,LEN(サービス分析!$B$113)=0,LEN(サービス分析!$B$114)=0),"サブカテゴリー6の講評を入力してください","")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IF(AND(LEN(サービス分析!$B$69)=0,LEN(サービス分析!$B$70)=0),"講評①は必須、②③は任意","")</definedName>
    <definedName name="SBcase2_5">IF(AND(LEN(サービス分析!$B$89)=0,LEN(サービス分析!$B$90)=0),"講評①は必須、②③は任意","")</definedName>
    <definedName name="SBcase2_6">IF(AND(LEN(サービス分析!$B$109)=0,LEN(サービス分析!$B$110)=0),"講評①は必須、②③は任意","")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IF(AND(LEN(サービス分析!$B$69)=0,LEN(サービス分析!$B$70)&lt;&gt;0),"講評タイトル①を入力してください",IF(AND(LEN(サービス分析!$B$69)&lt;&gt;0,LEN(サービス分析!$B$70)=0),"講評本文①を入力してください",""))</definedName>
    <definedName name="SBcase3_5">IF(AND(LEN(サービス分析!$B$89)=0,LEN(サービス分析!$B$90)&lt;&gt;0),"講評タイトル①を入力してください",IF(AND(LEN(サービス分析!$B$89)&lt;&gt;0,LEN(サービス分析!$B$90)=0),"講評本文①を入力してください",""))</definedName>
    <definedName name="SBcase3_6">IF(AND(LEN(サービス分析!$B$109)=0,LEN(サービス分析!$B$110)&lt;&gt;0),"講評タイトル①を入力してください",IF(AND(LEN(サービス分析!$B$109)&lt;&gt;0,LEN(サービス分析!$B$110)=0),"講評本文①を入力してください",""))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IF(AND(LEN(サービス分析!$B$69)&lt;&gt;0,LEN(サービス分析!$B$70)&lt;&gt;0,LEN(サービス分析!$B$71)&lt;&gt;0,LEN(サービス分析!$B$72)=0),"講評本文②を入力してください","")</definedName>
    <definedName name="SBcase4_5">IF(AND(LEN(サービス分析!$B$89)&lt;&gt;0,LEN(サービス分析!$B$90)&lt;&gt;0,LEN(サービス分析!$B$91)&lt;&gt;0,LEN(サービス分析!$B$92)=0),"講評本文②を入力してください","")</definedName>
    <definedName name="SBcase4_6">IF(AND(LEN(サービス分析!$B$109)&lt;&gt;0,LEN(サービス分析!$B$110)&lt;&gt;0,LEN(サービス分析!$B$111)&lt;&gt;0,LEN(サービス分析!$B$112)=0),"講評本文②を入力してください","")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IF(AND(LEN(サービス分析!$B$69)&lt;&gt;0,LEN(サービス分析!$B$70)&lt;&gt;0,LEN(サービス分析!$B$71)=0,LEN(サービス分析!$B$72)&lt;&gt;0),"講評タイトル②を入力してください","")</definedName>
    <definedName name="SBcase5_5">IF(AND(LEN(サービス分析!$B$89)&lt;&gt;0,LEN(サービス分析!$B$90)&lt;&gt;0,LEN(サービス分析!$B$91)=0,LEN(サービス分析!$B$92)&lt;&gt;0),"講評タイトル②を入力してください","")</definedName>
    <definedName name="SBcase5_6">IF(AND(LEN(サービス分析!$B$109)&lt;&gt;0,LEN(サービス分析!$B$110)&lt;&gt;0,LEN(サービス分析!$B$111)=0,LEN(サービス分析!$B$112)&lt;&gt;0),"講評タイトル②を入力してください","")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$69)&lt;&gt;0,LEN(サービス分析!$B$70)&lt;&gt;0,LEN(サービス分析!$B$71)&lt;&gt;0,LEN(サービス分析!$B$72)&lt;&gt;0,LEN(サービス分析!$B$73)=0,LEN(サービス分析!$B$74)&lt;&gt;0),"講評タイトル③を入力してください","")</definedName>
    <definedName name="SBcase6_5">IF(AND(LEN(サービス分析!$B$89)&lt;&gt;0,LEN(サービス分析!$B$90)&lt;&gt;0,LEN(サービス分析!$B$91)&lt;&gt;0,LEN(サービス分析!$B$92)&lt;&gt;0,LEN(サービス分析!$B$93)=0,LEN(サービス分析!$B$94)&lt;&gt;0),"講評タイトル③を入力してください","")</definedName>
    <definedName name="SBcase6_6">IF(AND(LEN(サービス分析!$B$109)&lt;&gt;0,LEN(サービス分析!$B$110)&lt;&gt;0,LEN(サービス分析!$B$111)&lt;&gt;0,LEN(サービス分析!$B$112)&lt;&gt;0,LEN(サービス分析!$B$113)=0,LEN(サービス分析!$B$114)&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$69)&lt;&gt;0,LEN(サービス分析!$B$70)&lt;&gt;0,LEN(サービス分析!$B$71)&lt;&gt;0,LEN(サービス分析!$B$72)&lt;&gt;0,LEN(サービス分析!$B$73)&lt;&gt;0,LEN(サービス分析!$B$74)=0),"講評本文③を入力してください","")</definedName>
    <definedName name="SBcase7_5">IF(AND(LEN(サービス分析!$B$89)&lt;&gt;0,LEN(サービス分析!$B$90)&lt;&gt;0,LEN(サービス分析!$B$91)&lt;&gt;0,LEN(サービス分析!$B$92)&lt;&gt;0,LEN(サービス分析!$B$93)&lt;&gt;0,LEN(サービス分析!$B$94)=0),"講評本文③を入力してください","")</definedName>
    <definedName name="SBcase7_6">IF(AND(LEN(サービス分析!$B$109)&lt;&gt;0,LEN(サービス分析!$B$110)&lt;&gt;0,LEN(サービス分析!$B$111)&lt;&gt;0,LEN(サービス分析!$B$112)&lt;&gt;0,LEN(サービス分析!$B$113)&lt;&gt;0,LEN(サービス分析!$B$114)=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IF(AND(LEN(サービス分析!$B$69)&lt;&gt;0,LEN(サービス分析!$B$70)&lt;&gt;0,LEN(サービス分析!$B$73)=0,LEN(サービス分析!$B$74)&lt;&gt;0),"講評タイトル③を入力してください","")</definedName>
    <definedName name="SBcase8_5">IF(AND(LEN(サービス分析!$B$89)&lt;&gt;0,LEN(サービス分析!$B$90)&lt;&gt;0,LEN(サービス分析!$B$93)=0,LEN(サービス分析!$B$94)&lt;&gt;0),"講評タイトル③を入力してください","")</definedName>
    <definedName name="SBcase8_6">IF(AND(LEN(サービス分析!$B$109)&lt;&gt;0,LEN(サービス分析!$B$110)&lt;&gt;0,LEN(サービス分析!$B$113)=0,LEN(サービス分析!$B$114)&lt;&gt;0),"講評タイトル③を入力してください","")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IF(AND(LEN(サービス分析!$B$69)&lt;&gt;0,LEN(サービス分析!$B$70)&lt;&gt;0,LEN(サービス分析!$B$73)&lt;&gt;0,LEN(サービス分析!$B$74)=0),"講評本文③を入力してください","")</definedName>
    <definedName name="SBcase9_5">IF(AND(LEN(サービス分析!$B$89)&lt;&gt;0,LEN(サービス分析!$B$90)&lt;&gt;0,LEN(サービス分析!$B$93)&lt;&gt;0,LEN(サービス分析!$B$94)=0),"講評本文③を入力してください","")</definedName>
    <definedName name="SBcase9_6">IF(AND(LEN(サービス分析!$B$109)&lt;&gt;0,LEN(サービス分析!$B$110)&lt;&gt;0,LEN(サービス分析!$B$113)&lt;&gt;0,LEN(サービス分析!$B$114)=0),"講評本文③を入力してください","")</definedName>
    <definedName name="SBcaseB1_1">IF(AND(LEN(サービス分析!$B$128)=0,LEN(サービス分析!$B$129)=0,LEN(サービス分析!$B$130)=0,LEN(サービス分析!$B$131)=0,LEN(サービス分析!$B$132)=0,LEN(サービス分析!$B$133)=0),"評価項目1の講評を入力してください","")</definedName>
    <definedName name="SBcaseB1_2">IF(AND(LEN(サービス分析!$B$143)=0,LEN(サービス分析!$B$144)=0,LEN(サービス分析!$B$145)=0,LEN(サービス分析!$B$146)=0,LEN(サービス分析!$B$147)=0,LEN(サービス分析!$B$148)=0),"評価項目2の講評を入力してください","")</definedName>
    <definedName name="SBcaseB1_3">IF(AND(LEN(サービス分析!$B$157)=0,LEN(サービス分析!$B$158)=0,LEN(サービス分析!$B$159)=0,LEN(サービス分析!$B$160)=0,LEN(サービス分析!$B$161)=0,LEN(サービス分析!$B$162)=0),"評価項目3の講評を入力してください","")</definedName>
    <definedName name="SBcaseB1_4">IF(AND(LEN(サービス分析!$B$172)=0,LEN(サービス分析!$B$173)=0,LEN(サービス分析!$B$174)=0,LEN(サービス分析!$B$175)=0,LEN(サービス分析!$B$176)=0,LEN(サービス分析!$B$177)=0),"評価項目4の講評を入力してください","")</definedName>
    <definedName name="SBcaseB1_5">IF(AND(LEN(サービス分析!$B$187)=0,LEN(サービス分析!$B$188)=0,LEN(サービス分析!$B$189)=0,LEN(サービス分析!$B$190)=0,LEN(サービス分析!$B$191)=0,LEN(サービス分析!$B$192)=0),"評価項目5の講評を入力してください","")</definedName>
    <definedName name="SBcaseB1_6">IF(AND(LEN(サービス分析!$B$200)=0,LEN(サービス分析!$B$201)=0,LEN(サービス分析!$B$202)=0,LEN(サービス分析!$B$203)=0,LEN(サービス分析!$B$204)=0,LEN(サービス分析!$B$205)=0),"評価項目6の講評を入力してください","")</definedName>
    <definedName name="SBcaseB2_1">IF(AND(LEN(サービス分析!$B$128)=0,LEN(サービス分析!$B$129)=0),"講評①は必須、②③は任意","")</definedName>
    <definedName name="SBcaseB2_2">IF(AND(LEN(サービス分析!$B$143)=0,LEN(サービス分析!$B$144)=0),"講評①は必須、②③は任意","")</definedName>
    <definedName name="SBcaseB2_3">IF(AND(LEN(サービス分析!$B$157)=0,LEN(サービス分析!$B$158)=0),"講評①は必須、②③は任意","")</definedName>
    <definedName name="SBcaseB2_4">IF(AND(LEN(サービス分析!$B$172)=0,LEN(サービス分析!$B$173)=0),"講評①は必須、②③は任意","")</definedName>
    <definedName name="SBcaseB2_5">IF(AND(LEN(サービス分析!$B$187)=0,LEN(サービス分析!$B$188)=0),"講評①は必須、②③は任意","")</definedName>
    <definedName name="SBcaseB2_6">IF(AND(LEN(サービス分析!$B$200)=0,LEN(サービス分析!$B$201)=0),"講評①は必須、②③は任意","")</definedName>
    <definedName name="SBcaseB3_1">IF(AND(LEN(サービス分析!$B$128)=0,LEN(サービス分析!$B$129)&lt;&gt;0),"講評タイトル①を入力してください",IF(AND(LEN(サービス分析!$B$128)&lt;&gt;0,LEN(サービス分析!$B$129)=0),"講評本文①を入力してください",""))</definedName>
    <definedName name="SBcaseB3_2">IF(AND(LEN(サービス分析!$B$143)=0,LEN(サービス分析!$B$144)&lt;&gt;0),"講評タイトル①を入力してください",IF(AND(LEN(サービス分析!$B$143)&lt;&gt;0,LEN(サービス分析!$B$144)=0),"講評本文①を入力してください",""))</definedName>
    <definedName name="SBcaseB3_3">IF(AND(LEN(サービス分析!$B$157)=0,LEN(サービス分析!$B$158)&lt;&gt;0),"講評タイトル①を入力してください",IF(AND(LEN(サービス分析!$B$157)&lt;&gt;0,LEN(サービス分析!$B$158)=0),"講評本文①を入力してください",""))</definedName>
    <definedName name="SBcaseB3_4">IF(AND(LEN(サービス分析!$B$172)=0,LEN(サービス分析!$B$173)&lt;&gt;0),"講評タイトル①を入力してください",IF(AND(LEN(サービス分析!$B$172)&lt;&gt;0,LEN(サービス分析!$B$173)=0),"講評本文①を入力してください",""))</definedName>
    <definedName name="SBcaseB3_5">IF(AND(LEN(サービス分析!$B$187)=0,LEN(サービス分析!$B$188)&lt;&gt;0),"講評タイトル①を入力してください",IF(AND(LEN(サービス分析!$B$187)&lt;&gt;0,LEN(サービス分析!$B$188)=0),"講評本文①を入力してください",""))</definedName>
    <definedName name="SBcaseB3_6">IF(AND(LEN(サービス分析!$B$200)=0,LEN(サービス分析!$B$201)&lt;&gt;0),"講評タイトル①を入力してください",IF(AND(LEN(サービス分析!$B$200)&lt;&gt;0,LEN(サービス分析!$B$201)=0),"講評本文①を入力してください",""))</definedName>
    <definedName name="SBcaseB4_1">IF(AND(LEN(サービス分析!$B$128)&lt;&gt;0,LEN(サービス分析!$B$129)&lt;&gt;0,LEN(サービス分析!$B$130)&lt;&gt;0,LEN(サービス分析!$B$131)=0),"講評本文②を入力してください","")</definedName>
    <definedName name="SBcaseB4_2">IF(AND(LEN(サービス分析!$B$143)&lt;&gt;0,LEN(サービス分析!$B$144)&lt;&gt;0,LEN(サービス分析!$B$145)&lt;&gt;0,LEN(サービス分析!$B$146)=0),"講評本文②を入力してください","")</definedName>
    <definedName name="SBcaseB4_3">IF(AND(LEN(サービス分析!$B$157)&lt;&gt;0,LEN(サービス分析!$B$158)&lt;&gt;0,LEN(サービス分析!$B$159)&lt;&gt;0,LEN(サービス分析!$B$160)=0),"講評本文②を入力してください","")</definedName>
    <definedName name="SBcaseB4_4">IF(AND(LEN(サービス分析!$B$172)&lt;&gt;0,LEN(サービス分析!$B$173)&lt;&gt;0,LEN(サービス分析!$B$174)&lt;&gt;0,LEN(サービス分析!$B$175)=0),"講評本文②を入力してください","")</definedName>
    <definedName name="SBcaseB4_5">IF(AND(LEN(サービス分析!$B$187)&lt;&gt;0,LEN(サービス分析!$B$188)&lt;&gt;0,LEN(サービス分析!$B$189)&lt;&gt;0,LEN(サービス分析!$B$190)=0),"講評本文②を入力してください","")</definedName>
    <definedName name="SBcaseB4_6">IF(AND(LEN(サービス分析!$B$200)&lt;&gt;0,LEN(サービス分析!$B$201)&lt;&gt;0,LEN(サービス分析!$B$202)&lt;&gt;0,LEN(サービス分析!$B$203)=0),"講評本文②を入力してください","")</definedName>
    <definedName name="SBcaseB5_1">IF(AND(LEN(サービス分析!$B$128)&lt;&gt;0,LEN(サービス分析!$B$129)&lt;&gt;0,LEN(サービス分析!$B$130)=0,LEN(サービス分析!$B$131)&lt;&gt;0),"講評タイトル②を入力してください","")</definedName>
    <definedName name="SBcaseB5_2">IF(AND(LEN(サービス分析!$B$143)&lt;&gt;0,LEN(サービス分析!$B$144)&lt;&gt;0,LEN(サービス分析!$B$145)=0,LEN(サービス分析!$B$146)&lt;&gt;0),"講評タイトル②を入力してください","")</definedName>
    <definedName name="SBcaseB5_3">IF(AND(LEN(サービス分析!$B$157)&lt;&gt;0,LEN(サービス分析!$B$158)&lt;&gt;0,LEN(サービス分析!$B$159)=0,LEN(サービス分析!$B$160)&lt;&gt;0),"講評タイトル②を入力してください","")</definedName>
    <definedName name="SBcaseB5_4">IF(AND(LEN(サービス分析!$B$172)&lt;&gt;0,LEN(サービス分析!$B$173)&lt;&gt;0,LEN(サービス分析!$B$174)=0,LEN(サービス分析!$B$175)&lt;&gt;0),"講評タイトル②を入力してください","")</definedName>
    <definedName name="SBcaseB5_5">IF(AND(LEN(サービス分析!$B$187)&lt;&gt;0,LEN(サービス分析!$B$188)&lt;&gt;0,LEN(サービス分析!$B$189)=0,LEN(サービス分析!$B$190)&lt;&gt;0),"講評タイトル②を入力してください","")</definedName>
    <definedName name="SBcaseB5_6">IF(AND(LEN(サービス分析!$B$200)&lt;&gt;0,LEN(サービス分析!$B$201)&lt;&gt;0,LEN(サービス分析!$B$202)=0,LEN(サービス分析!$B$203)&lt;&gt;0),"講評タイトル②を入力してください","")</definedName>
    <definedName name="SBcaseB6_1">IF(AND(LEN(サービス分析!$B$128)&lt;&gt;0,LEN(サービス分析!$B$129)&lt;&gt;0,LEN(サービス分析!$B$130)&lt;&gt;0,LEN(サービス分析!$B$131)&lt;&gt;0,LEN(サービス分析!$B$132)=0,LEN(サービス分析!$B$133)&lt;&gt;0),"講評タイトル③を入力してください","")</definedName>
    <definedName name="SBcaseB6_2">IF(AND(LEN(サービス分析!$B$143)&lt;&gt;0,LEN(サービス分析!$B$144)&lt;&gt;0,LEN(サービス分析!$B$145)&lt;&gt;0,LEN(サービス分析!$B$146)&lt;&gt;0,LEN(サービス分析!$B$147)=0,LEN(サービス分析!$B$148)&lt;&gt;0),"講評タイトル③を入力してください","")</definedName>
    <definedName name="SBcaseB6_3">IF(AND(LEN(サービス分析!$B$157)&lt;&gt;0,LEN(サービス分析!$B$158)&lt;&gt;0,LEN(サービス分析!$B$159)&lt;&gt;0,LEN(サービス分析!$B$160)&lt;&gt;0,LEN(サービス分析!$B$161)=0,LEN(サービス分析!$B$162)&lt;&gt;0),"講評タイトル③を入力してください","")</definedName>
    <definedName name="SBcaseB6_4">IF(AND(LEN(サービス分析!$B$172)&lt;&gt;0,LEN(サービス分析!$B$173)&lt;&gt;0,LEN(サービス分析!$B$174)&lt;&gt;0,LEN(サービス分析!$B$175)&lt;&gt;0,LEN(サービス分析!$B$176)=0,LEN(サービス分析!$B$177)&lt;&gt;0),"講評タイトル③を入力してください","")</definedName>
    <definedName name="SBcaseB6_5">IF(AND(LEN(サービス分析!$B$187)&lt;&gt;0,LEN(サービス分析!$B$188)&lt;&gt;0,LEN(サービス分析!$B$189)&lt;&gt;0,LEN(サービス分析!$B$190)&lt;&gt;0,LEN(サービス分析!$B$191)=0,LEN(サービス分析!$B$192)&lt;&gt;0),"講評タイトル③を入力してください","")</definedName>
    <definedName name="SBcaseB6_6">IF(AND(LEN(サービス分析!$B$200)&lt;&gt;0,LEN(サービス分析!$B$201)&lt;&gt;0,LEN(サービス分析!$B$202)&lt;&gt;0,LEN(サービス分析!$B$203)&lt;&gt;0,LEN(サービス分析!$B$204)=0,LEN(サービス分析!$B$205)&lt;&gt;0),"講評タイトル③を入力してください","")</definedName>
    <definedName name="SBcaseB7_1">IF(AND(LEN(サービス分析!$B$128)&lt;&gt;0,LEN(サービス分析!$B$129)&lt;&gt;0,LEN(サービス分析!$B$130)&lt;&gt;0,LEN(サービス分析!$B$131)&lt;&gt;0,LEN(サービス分析!$B$132)&lt;&gt;0,LEN(サービス分析!$B$133)=0),"講評本文③を入力してください","")</definedName>
    <definedName name="SBcaseB7_2">IF(AND(LEN(サービス分析!$B$143)&lt;&gt;0,LEN(サービス分析!$B$144)&lt;&gt;0,LEN(サービス分析!$B$145)&lt;&gt;0,LEN(サービス分析!$B$146)&lt;&gt;0,LEN(サービス分析!$B$147)&lt;&gt;0,LEN(サービス分析!$B$148)=0),"講評本文③を入力してください","")</definedName>
    <definedName name="SBcaseB7_3">IF(AND(LEN(サービス分析!$B$157)&lt;&gt;0,LEN(サービス分析!$B$158)&lt;&gt;0,LEN(サービス分析!$B$159)&lt;&gt;0,LEN(サービス分析!$B$160)&lt;&gt;0,LEN(サービス分析!$B$161)&lt;&gt;0,LEN(サービス分析!$B$162)=0),"講評本文③を入力してください","")</definedName>
    <definedName name="SBcaseB7_4">IF(AND(LEN(サービス分析!$B$172)&lt;&gt;0,LEN(サービス分析!$B$173)&lt;&gt;0,LEN(サービス分析!$B$174)&lt;&gt;0,LEN(サービス分析!$B$175)&lt;&gt;0,LEN(サービス分析!$B$176)&lt;&gt;0,LEN(サービス分析!$B$177)=0),"講評本文③を入力してください","")</definedName>
    <definedName name="SBcaseB7_5">IF(AND(LEN(サービス分析!$B$187)&lt;&gt;0,LEN(サービス分析!$B$188)&lt;&gt;0,LEN(サービス分析!$B$189)&lt;&gt;0,LEN(サービス分析!$B$190)&lt;&gt;0,LEN(サービス分析!$B$191)&lt;&gt;0,LEN(サービス分析!$B$192)=0),"講評本文③を入力してください","")</definedName>
    <definedName name="SBcaseB7_6">IF(AND(LEN(サービス分析!$B$200)&lt;&gt;0,LEN(サービス分析!$B$201)&lt;&gt;0,LEN(サービス分析!$B$202)&lt;&gt;0,LEN(サービス分析!$B$203)&lt;&gt;0,LEN(サービス分析!$B$204)&lt;&gt;0,LEN(サービス分析!$B$205)=0),"講評本文③を入力してください","")</definedName>
    <definedName name="SBcaseB8_1">IF(AND(LEN(サービス分析!$B$128)&lt;&gt;0,LEN(サービス分析!$B$129)&lt;&gt;0,LEN(サービス分析!$B$132)=0,LEN(サービス分析!$B$133)&lt;&gt;0),"講評タイトル③を入力してください","")</definedName>
    <definedName name="SBcaseB8_2">IF(AND(LEN(サービス分析!$B$143)&lt;&gt;0,LEN(サービス分析!$B$144)&lt;&gt;0,LEN(サービス分析!$B$147)=0,LEN(サービス分析!$B$148)&lt;&gt;0),"講評タイトル③を入力してください","")</definedName>
    <definedName name="SBcaseB8_3">IF(AND(LEN(サービス分析!$B$157)&lt;&gt;0,LEN(サービス分析!$B$158)&lt;&gt;0,LEN(サービス分析!$B$161)=0,LEN(サービス分析!$B$162)&lt;&gt;0),"講評タイトル③を入力してください","")</definedName>
    <definedName name="SBcaseB8_4">IF(AND(LEN(サービス分析!$B$172)&lt;&gt;0,LEN(サービス分析!$B$173)&lt;&gt;0,LEN(サービス分析!$B$176)=0,LEN(サービス分析!$B$177)&lt;&gt;0),"講評タイトル③を入力してください","")</definedName>
    <definedName name="SBcaseB8_5">IF(AND(LEN(サービス分析!$B$187)&lt;&gt;0,LEN(サービス分析!$B$188)&lt;&gt;0,LEN(サービス分析!$B$191)=0,LEN(サービス分析!$B$192)&lt;&gt;0),"講評タイトル③を入力してください","")</definedName>
    <definedName name="SBcaseB8_6">IF(AND(LEN(サービス分析!$B$200)&lt;&gt;0,LEN(サービス分析!$B$201)&lt;&gt;0,LEN(サービス分析!$B$204)=0,LEN(サービス分析!$B$205)&lt;&gt;0),"講評タイトル③を入力してください","")</definedName>
    <definedName name="SBcaseB9_1">IF(AND(LEN(サービス分析!$B$128)&lt;&gt;0,LEN(サービス分析!$B$129)&lt;&gt;0,LEN(サービス分析!$B$132)&lt;&gt;0,LEN(サービス分析!$B$133)=0),"講評本文③を入力してください","")</definedName>
    <definedName name="SBcaseB9_2">IF(AND(LEN(サービス分析!$B$143)&lt;&gt;0,LEN(サービス分析!$B$144)&lt;&gt;0,LEN(サービス分析!$B$147)&lt;&gt;0,LEN(サービス分析!$B$148)=0),"講評本文③を入力してください","")</definedName>
    <definedName name="SBcaseB9_3">IF(AND(LEN(サービス分析!$B$157)&lt;&gt;0,LEN(サービス分析!$B$158)&lt;&gt;0,LEN(サービス分析!$B$161)&lt;&gt;0,LEN(サービス分析!$B$162)=0),"講評本文③を入力してください","")</definedName>
    <definedName name="SBcaseB9_4">IF(AND(LEN(サービス分析!$B$172)&lt;&gt;0,LEN(サービス分析!$B$173)&lt;&gt;0,LEN(サービス分析!$B$176)&lt;&gt;0,LEN(サービス分析!$B$177)=0),"講評本文③を入力してください","")</definedName>
    <definedName name="SBcaseB9_5">IF(AND(LEN(サービス分析!$B$187)&lt;&gt;0,LEN(サービス分析!$B$188)&lt;&gt;0,LEN(サービス分析!$B$191)&lt;&gt;0,LEN(サービス分析!$B$192)=0),"講評本文③を入力してください","")</definedName>
    <definedName name="SBcaseB9_6">IF(AND(LEN(サービス分析!$B$200)&lt;&gt;0,LEN(サービス分析!$B$201)&lt;&gt;0,LEN(サービス分析!$B$204)&lt;&gt;0,LEN(サービス分析!$B$205)=0),"講評本文③を入力してください","")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199" i="53"/>
  <c r="G205" i="53"/>
  <c r="G204" i="53"/>
  <c r="G203" i="53"/>
  <c r="G202" i="53"/>
  <c r="G201" i="53"/>
  <c r="G200" i="53"/>
  <c r="F119" i="53"/>
  <c r="I194" i="53"/>
  <c r="C193" i="53"/>
  <c r="F194" i="53"/>
  <c r="D194" i="53"/>
  <c r="R198" i="53"/>
  <c r="Q198" i="53"/>
  <c r="P198" i="53"/>
  <c r="R197" i="53"/>
  <c r="Q197" i="53"/>
  <c r="P197" i="53"/>
  <c r="R196" i="53"/>
  <c r="Q196" i="53"/>
  <c r="P196" i="53"/>
  <c r="D186" i="53"/>
  <c r="G192" i="53"/>
  <c r="G191" i="53"/>
  <c r="G190" i="53"/>
  <c r="G189" i="53"/>
  <c r="G188" i="53"/>
  <c r="G187" i="53"/>
  <c r="I179" i="53"/>
  <c r="C178" i="53"/>
  <c r="F179" i="53"/>
  <c r="D179" i="53"/>
  <c r="R185" i="53"/>
  <c r="Q185" i="53"/>
  <c r="P185" i="53"/>
  <c r="R184" i="53"/>
  <c r="Q184" i="53"/>
  <c r="P184" i="53"/>
  <c r="R183" i="53"/>
  <c r="Q183" i="53"/>
  <c r="P183" i="53"/>
  <c r="R182" i="53"/>
  <c r="Q182" i="53"/>
  <c r="P182" i="53"/>
  <c r="R181" i="53"/>
  <c r="Q181" i="53"/>
  <c r="P181" i="53"/>
  <c r="D171" i="53"/>
  <c r="G177" i="53"/>
  <c r="G176" i="53"/>
  <c r="G175" i="53"/>
  <c r="G174" i="53"/>
  <c r="G173" i="53"/>
  <c r="G172" i="53"/>
  <c r="I164" i="53"/>
  <c r="C163" i="53"/>
  <c r="F164" i="53"/>
  <c r="D164" i="53"/>
  <c r="R170" i="53"/>
  <c r="Q170" i="53"/>
  <c r="P170" i="53"/>
  <c r="R169" i="53"/>
  <c r="Q169" i="53"/>
  <c r="P169" i="53"/>
  <c r="R168" i="53"/>
  <c r="Q168" i="53"/>
  <c r="P168" i="53"/>
  <c r="R167" i="53"/>
  <c r="Q167" i="53"/>
  <c r="P167" i="53"/>
  <c r="R166" i="53"/>
  <c r="Q166" i="53"/>
  <c r="P166" i="53"/>
  <c r="D156" i="53"/>
  <c r="G162" i="53"/>
  <c r="G161" i="53"/>
  <c r="G160" i="53"/>
  <c r="G159" i="53"/>
  <c r="G158" i="53"/>
  <c r="G157" i="53"/>
  <c r="I150" i="53"/>
  <c r="C149" i="53"/>
  <c r="F150" i="53"/>
  <c r="D150" i="53"/>
  <c r="R155" i="53"/>
  <c r="Q155" i="53"/>
  <c r="P155" i="53"/>
  <c r="R154" i="53"/>
  <c r="Q154" i="53"/>
  <c r="P154" i="53"/>
  <c r="R153" i="53"/>
  <c r="Q153" i="53"/>
  <c r="P153" i="53"/>
  <c r="R152" i="53"/>
  <c r="Q152" i="53"/>
  <c r="P152" i="53"/>
  <c r="D142" i="53"/>
  <c r="G148" i="53"/>
  <c r="G147" i="53"/>
  <c r="G146" i="53"/>
  <c r="G145" i="53"/>
  <c r="G144" i="53"/>
  <c r="G143" i="53"/>
  <c r="I135" i="53"/>
  <c r="C134" i="53"/>
  <c r="F135" i="53"/>
  <c r="D135" i="53"/>
  <c r="R141" i="53"/>
  <c r="Q141" i="53"/>
  <c r="P141" i="53"/>
  <c r="R140" i="53"/>
  <c r="Q140" i="53"/>
  <c r="P140" i="53"/>
  <c r="R139" i="53"/>
  <c r="Q139" i="53"/>
  <c r="P139" i="53"/>
  <c r="R138" i="53"/>
  <c r="Q138" i="53"/>
  <c r="P138" i="53"/>
  <c r="R137" i="53"/>
  <c r="Q137" i="53"/>
  <c r="P137" i="53"/>
  <c r="D127" i="53"/>
  <c r="G133" i="53"/>
  <c r="G132" i="53"/>
  <c r="G131" i="53"/>
  <c r="G130" i="53"/>
  <c r="G129" i="53"/>
  <c r="G128" i="53"/>
  <c r="I121" i="53"/>
  <c r="C120" i="53"/>
  <c r="F121" i="53"/>
  <c r="D121" i="53"/>
  <c r="R126" i="53"/>
  <c r="Q126" i="53"/>
  <c r="P126" i="53"/>
  <c r="R125" i="53"/>
  <c r="Q125" i="53"/>
  <c r="P125" i="53"/>
  <c r="R124" i="53"/>
  <c r="Q124" i="53"/>
  <c r="P124" i="53"/>
  <c r="R123" i="53"/>
  <c r="Q123" i="53"/>
  <c r="P123" i="53"/>
  <c r="D108" i="53"/>
  <c r="G114" i="53"/>
  <c r="G113" i="53"/>
  <c r="G112" i="53"/>
  <c r="G111" i="53"/>
  <c r="G110" i="53"/>
  <c r="G109" i="53"/>
  <c r="F96" i="53"/>
  <c r="I104" i="53"/>
  <c r="C103" i="53"/>
  <c r="F104" i="53"/>
  <c r="D104" i="53"/>
  <c r="R107" i="53"/>
  <c r="Q107" i="53"/>
  <c r="P107" i="53"/>
  <c r="R106" i="53"/>
  <c r="Q106" i="53"/>
  <c r="P106" i="53"/>
  <c r="I98" i="53"/>
  <c r="C97" i="53"/>
  <c r="F98" i="53"/>
  <c r="D98" i="53"/>
  <c r="R102" i="53"/>
  <c r="Q102" i="53"/>
  <c r="P102" i="53"/>
  <c r="R101" i="53"/>
  <c r="Q101" i="53"/>
  <c r="P101" i="53"/>
  <c r="R100" i="53"/>
  <c r="Q100" i="53"/>
  <c r="P100" i="53"/>
  <c r="D88" i="53"/>
  <c r="G94" i="53"/>
  <c r="G93" i="53"/>
  <c r="G92" i="53"/>
  <c r="G91" i="53"/>
  <c r="G90" i="53"/>
  <c r="G89" i="53"/>
  <c r="F76" i="53"/>
  <c r="I84" i="53"/>
  <c r="C83" i="53"/>
  <c r="F84" i="53"/>
  <c r="D84" i="53"/>
  <c r="R87" i="53"/>
  <c r="Q87" i="53"/>
  <c r="P87" i="53"/>
  <c r="R86" i="53"/>
  <c r="Q86" i="53"/>
  <c r="P86" i="53"/>
  <c r="I78" i="53"/>
  <c r="C77" i="53"/>
  <c r="F78" i="53"/>
  <c r="D78" i="53"/>
  <c r="R82" i="53"/>
  <c r="Q82" i="53"/>
  <c r="P82" i="53"/>
  <c r="R81" i="53"/>
  <c r="Q81" i="53"/>
  <c r="P81" i="53"/>
  <c r="R80" i="53"/>
  <c r="Q80" i="53"/>
  <c r="P80" i="53"/>
  <c r="D68" i="53"/>
  <c r="G74" i="53"/>
  <c r="G73" i="53"/>
  <c r="G72" i="53"/>
  <c r="G71" i="53"/>
  <c r="G70" i="53"/>
  <c r="G69" i="53"/>
  <c r="F44" i="53"/>
  <c r="I64" i="53"/>
  <c r="C63" i="53"/>
  <c r="F64" i="53"/>
  <c r="D64" i="53"/>
  <c r="R67" i="53"/>
  <c r="Q67" i="53"/>
  <c r="P67" i="53"/>
  <c r="R66" i="53"/>
  <c r="Q66" i="53"/>
  <c r="P66" i="53"/>
  <c r="I59" i="53"/>
  <c r="C58" i="53"/>
  <c r="F59" i="53"/>
  <c r="D59" i="53"/>
  <c r="R62" i="53"/>
  <c r="Q62" i="53"/>
  <c r="P62" i="53"/>
  <c r="R61" i="53"/>
  <c r="Q61" i="53"/>
  <c r="P61" i="53"/>
  <c r="I52" i="53"/>
  <c r="C51" i="53"/>
  <c r="F52" i="53"/>
  <c r="D52"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28" i="68"/>
  <c r="A2" i="76"/>
  <c r="A2" i="66" l="1"/>
  <c r="A1" i="66"/>
  <c r="AG2" i="74"/>
  <c r="A1" i="74"/>
  <c r="F2" i="53"/>
  <c r="A1" i="53"/>
  <c r="F2" i="61"/>
  <c r="A1" i="61"/>
  <c r="A2" i="68"/>
  <c r="A1" i="68"/>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60" i="68"/>
  <c r="K58" i="68"/>
  <c r="K56" i="68"/>
  <c r="K54" i="68"/>
  <c r="K52" i="68"/>
  <c r="K50" i="68"/>
  <c r="K48" i="68"/>
  <c r="K46" i="68"/>
  <c r="K44" i="68"/>
  <c r="K42" i="68"/>
  <c r="K40" i="68"/>
  <c r="K38" i="68"/>
  <c r="K36" i="68"/>
  <c r="K34" i="68"/>
  <c r="E10" i="75"/>
  <c r="E8" i="75"/>
  <c r="E5" i="75"/>
  <c r="K32" i="68"/>
  <c r="K26" i="68"/>
  <c r="K23" i="68"/>
  <c r="K21" i="68"/>
  <c r="K13" i="68"/>
  <c r="K4" i="68"/>
  <c r="K3" i="68"/>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I11" i="68"/>
  <c r="H11" i="68"/>
  <c r="G11" i="68"/>
  <c r="I10" i="68"/>
  <c r="F25" i="68" s="1"/>
  <c r="I9" i="68"/>
  <c r="K59" i="68"/>
  <c r="K57" i="68"/>
  <c r="K55" i="68"/>
  <c r="K53" i="68"/>
  <c r="K51" i="68"/>
  <c r="K49" i="68"/>
  <c r="K47" i="68"/>
  <c r="K45" i="68"/>
  <c r="K43" i="68"/>
  <c r="K41" i="68"/>
  <c r="K39" i="68"/>
  <c r="K37" i="68"/>
  <c r="K35" i="68"/>
  <c r="K33" i="68"/>
  <c r="K31" i="68"/>
  <c r="F22" i="68" l="1"/>
  <c r="F20" i="68"/>
</calcChain>
</file>

<file path=xl/sharedStrings.xml><?xml version="1.0" encoding="utf-8"?>
<sst xmlns="http://schemas.openxmlformats.org/spreadsheetml/2006/main" count="1154" uniqueCount="474">
  <si>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</si>
  <si>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</si>
  <si>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</si>
  <si>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</si>
  <si>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</si>
  <si>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</si>
  <si>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</si>
  <si>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</si>
  <si>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</si>
  <si>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聞き取り</t>
    <rPh sb="0" eb="1">
      <t>キ</t>
    </rPh>
    <rPh sb="2" eb="3">
      <t>ト</t>
    </rPh>
    <phoneticPr fontId="2"/>
  </si>
  <si>
    <t>計</t>
    <rPh sb="0" eb="1">
      <t>ケイ</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</si>
  <si>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</si>
  <si>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</si>
  <si>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</si>
  <si>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</si>
  <si>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</si>
  <si>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アンケート</t>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</si>
  <si>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</si>
  <si>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</si>
  <si>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</si>
  <si>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</si>
  <si>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</si>
  <si>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</si>
  <si>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</si>
  <si>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</si>
  <si>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</si>
  <si>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</si>
  <si>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</si>
  <si>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</si>
  <si>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</si>
  <si>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</si>
  <si>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</si>
  <si>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</si>
  <si>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</si>
  <si>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</si>
  <si>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</si>
  <si>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</si>
  <si>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</si>
  <si>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</si>
  <si>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</si>
  <si>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</si>
  <si>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</si>
  <si>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</si>
  <si>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</si>
  <si>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</si>
  <si>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</si>
  <si>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</si>
  <si>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</si>
  <si>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</si>
  <si>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</si>
  <si>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</si>
  <si>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</si>
  <si>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</si>
  <si>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</si>
  <si>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</si>
  <si>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</si>
  <si>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</si>
  <si>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</si>
  <si>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</si>
  <si>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</si>
  <si>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</si>
  <si>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</si>
  <si>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</si>
  <si>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</si>
  <si>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</si>
  <si>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</si>
  <si>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</si>
  <si>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</si>
  <si>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</si>
  <si>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</si>
  <si>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</si>
  <si>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</si>
  <si>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</si>
  <si>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</si>
  <si>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場面観察方式の調査結果</t>
    <rPh sb="0" eb="2">
      <t>バメン</t>
    </rPh>
    <rPh sb="2" eb="4">
      <t>カンサツ</t>
    </rPh>
    <rPh sb="4" eb="6">
      <t>ホウシキ</t>
    </rPh>
    <rPh sb="7" eb="9">
      <t>チョウサ</t>
    </rPh>
    <rPh sb="9" eb="11">
      <t>ケッカ</t>
    </rPh>
    <phoneticPr fontId="2"/>
  </si>
  <si>
    <t>利用者総数</t>
    <phoneticPr fontId="2"/>
  </si>
  <si>
    <t>共通評価項目による調査対象者数</t>
    <phoneticPr fontId="2"/>
  </si>
  <si>
    <t>共通評価項目による調査の有効回答者数</t>
    <phoneticPr fontId="2"/>
  </si>
  <si>
    <t>利用者総数に対する回答者割合（％）</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</si>
  <si>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</si>
  <si>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</si>
  <si>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</si>
  <si>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</si>
  <si>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</si>
  <si>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</si>
  <si>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</si>
  <si>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</si>
  <si>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</si>
  <si>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</si>
  <si>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</si>
  <si>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</si>
  <si>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</si>
  <si>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</si>
  <si>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</si>
  <si>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</si>
  <si>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</si>
  <si>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</si>
  <si>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</si>
  <si>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</si>
  <si>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</si>
  <si>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</si>
  <si>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</si>
  <si>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</si>
  <si>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</si>
  <si>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</si>
  <si>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</si>
  <si>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</si>
  <si>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</si>
  <si>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</si>
  <si>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</si>
  <si>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</si>
  <si>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</si>
  <si>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</si>
  <si>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</si>
  <si>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</si>
  <si>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</si>
  <si>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調査の視点：「日常生活で利用者の発するサイン（呼びかけ、声なき呼びかけ、まなざし等）と</t>
    <rPh sb="0" eb="2">
      <t>チョウサ</t>
    </rPh>
    <rPh sb="3" eb="5">
      <t>シテン</t>
    </rPh>
    <rPh sb="7" eb="9">
      <t>ニチジョウ</t>
    </rPh>
    <rPh sb="9" eb="11">
      <t>セイカツ</t>
    </rPh>
    <rPh sb="12" eb="15">
      <t>リヨウシャ</t>
    </rPh>
    <rPh sb="16" eb="17">
      <t>ハッ</t>
    </rPh>
    <rPh sb="23" eb="24">
      <t>ヨ</t>
    </rPh>
    <rPh sb="28" eb="29">
      <t>コエ</t>
    </rPh>
    <rPh sb="31" eb="32">
      <t>ヨ</t>
    </rPh>
    <rPh sb="40" eb="41">
      <t>ナド</t>
    </rPh>
    <phoneticPr fontId="2"/>
  </si>
  <si>
    <t>それに対する職員のかかわり」及び「そのかかわりによる利用者の気持ちの変化」</t>
    <rPh sb="3" eb="4">
      <t>タイ</t>
    </rPh>
    <rPh sb="6" eb="8">
      <t>ショクイン</t>
    </rPh>
    <rPh sb="14" eb="15">
      <t>オヨ</t>
    </rPh>
    <rPh sb="26" eb="29">
      <t>リヨウシャ</t>
    </rPh>
    <rPh sb="30" eb="32">
      <t>キモ</t>
    </rPh>
    <rPh sb="34" eb="36">
      <t>ヘンカ</t>
    </rPh>
    <phoneticPr fontId="2"/>
  </si>
  <si>
    <t>評価機関としての調査結果</t>
    <rPh sb="0" eb="2">
      <t>ヒョウカ</t>
    </rPh>
    <rPh sb="2" eb="4">
      <t>キカン</t>
    </rPh>
    <rPh sb="8" eb="10">
      <t>チョウサ</t>
    </rPh>
    <rPh sb="10" eb="12">
      <t>ケッカ</t>
    </rPh>
    <phoneticPr fontId="2"/>
  </si>
  <si>
    <t>《調査時に観察したさまざまな場面の中で、調査の視点に基づいて評価機関が選定した場面》</t>
    <phoneticPr fontId="2"/>
  </si>
  <si>
    <t>「評価機関としての調査結果」に対する事業者のコメント</t>
    <rPh sb="1" eb="3">
      <t>ヒョウカ</t>
    </rPh>
    <rPh sb="3" eb="5">
      <t>キカン</t>
    </rPh>
    <rPh sb="9" eb="11">
      <t>チョウサ</t>
    </rPh>
    <rPh sb="11" eb="13">
      <t>ケッカ</t>
    </rPh>
    <rPh sb="15" eb="16">
      <t>タイ</t>
    </rPh>
    <rPh sb="18" eb="21">
      <t>ジギョウシャ</t>
    </rPh>
    <phoneticPr fontId="2"/>
  </si>
  <si>
    <t>《選定した場面から評価機関が読み取った利用者の気持ちの変化》</t>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</si>
  <si>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</si>
  <si>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</si>
  <si>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</si>
  <si>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</si>
  <si>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</si>
  <si>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</si>
  <si>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</si>
  <si>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</si>
  <si>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</si>
  <si>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</si>
  <si>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</si>
  <si>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</si>
  <si>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</si>
  <si>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</si>
  <si>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</si>
  <si>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</si>
  <si>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</si>
  <si>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</si>
  <si>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</si>
  <si>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</si>
  <si>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</si>
  <si>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</si>
  <si>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020</t>
    <phoneticPr fontId="2"/>
  </si>
  <si>
    <t>軽費老人ホーム(Ｂ型)</t>
  </si>
  <si>
    <t>2022</t>
    <phoneticPr fontId="2"/>
  </si>
  <si>
    <t>1</t>
    <phoneticPr fontId="2"/>
  </si>
  <si>
    <t>A</t>
  </si>
  <si>
    <t>令和4年度</t>
  </si>
  <si>
    <t>令和4年度</t>
    <phoneticPr fontId="2"/>
  </si>
  <si>
    <t>1．職員に、気軽に相談や依頼をできるか</t>
  </si>
  <si>
    <t>2．入浴時間は個人の状況に応じた設定になっているか</t>
  </si>
  <si>
    <t>3．日常生活に必要な地域の情報を知ることができるか</t>
  </si>
  <si>
    <t>4．健康維持・介護予防に向けての相談をしやすいか</t>
  </si>
  <si>
    <t>5．利用者の状況に応じた見守り、声かけは行われているか</t>
  </si>
  <si>
    <t>6．施設内の清掃、整理整頓は行き届いているか</t>
  </si>
  <si>
    <t>7．職員の接遇・態度は適切か</t>
  </si>
  <si>
    <t>8．病気やけがをした際の職員の対応は信頼できるか</t>
  </si>
  <si>
    <t>9．利用者同士のトラブルに関する対応は信頼できるか</t>
  </si>
  <si>
    <t>10．利用者の気持ちを尊重した対応がされているか</t>
  </si>
  <si>
    <t>11．利用者のプライバシーは守られているか</t>
  </si>
  <si>
    <t>12．個別の計画作成時に、利用者や家族の状況や要望を聞かれているか</t>
  </si>
  <si>
    <t>13．サービス内容や計画に関する職員の説明はわかりやすいか</t>
  </si>
  <si>
    <t>14．利用者の不満や要望は対応されているか</t>
  </si>
  <si>
    <t>15．外部の苦情窓口（行政や第三者委員等）にも相談できることを伝えられているか</t>
  </si>
  <si>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</si>
  <si>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</si>
  <si>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</si>
  <si>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</si>
  <si>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</si>
  <si>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</si>
  <si>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</si>
  <si>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</si>
  <si>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</si>
  <si>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</si>
  <si>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</si>
  <si>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</si>
  <si>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</si>
  <si>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</si>
  <si>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</si>
  <si>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</si>
  <si>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</si>
  <si>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</si>
  <si>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</si>
  <si>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</si>
  <si>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</si>
  <si>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</si>
  <si>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</si>
  <si>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</si>
  <si>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</si>
  <si>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</si>
  <si>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</si>
  <si>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</si>
  <si>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</si>
  <si>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</si>
  <si>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</si>
  <si>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</si>
  <si>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</si>
  <si>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</si>
  <si>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</si>
  <si>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</si>
  <si>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</si>
  <si>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</si>
  <si>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</si>
  <si>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</si>
  <si>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</si>
  <si>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</si>
  <si>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</si>
  <si>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</si>
  <si>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</si>
  <si>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</si>
  <si>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</si>
  <si>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</si>
  <si>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</si>
  <si>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</si>
  <si>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</si>
  <si>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</si>
  <si>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</si>
  <si>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</si>
  <si>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</si>
  <si>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</si>
  <si>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</si>
  <si>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</si>
  <si>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</si>
  <si>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</si>
  <si>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</si>
  <si>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</si>
  <si>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</si>
  <si>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</si>
  <si>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</si>
  <si>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</si>
  <si>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</si>
  <si>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</si>
  <si>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</si>
  <si>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</si>
  <si>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</si>
  <si>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</si>
  <si>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</si>
  <si>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</si>
  <si>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</si>
  <si>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</si>
  <si>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</si>
  <si>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</si>
  <si>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</si>
  <si>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</si>
  <si>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</si>
  <si>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</si>
  <si>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</si>
  <si>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</si>
  <si>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</si>
  <si>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</si>
  <si>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</si>
  <si>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</si>
  <si>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</si>
  <si>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</si>
  <si>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</si>
  <si>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</si>
  <si>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</si>
  <si>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</si>
  <si>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</si>
  <si>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</si>
  <si>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</si>
  <si>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</si>
  <si>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</si>
  <si>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</si>
  <si>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</si>
  <si>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</si>
  <si>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</si>
  <si>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</si>
  <si>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</si>
  <si>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</si>
  <si>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</si>
  <si>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</si>
  <si>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</si>
  <si>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</si>
  <si>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</si>
  <si>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</si>
  <si>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</si>
  <si>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</si>
  <si>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</si>
  <si>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</si>
  <si>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</si>
  <si>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</si>
  <si>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</si>
  <si>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</si>
  <si>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</si>
  <si>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</si>
  <si>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</si>
  <si>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</si>
  <si>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</si>
  <si>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</si>
  <si>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</si>
  <si>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</si>
  <si>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</si>
  <si>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</si>
  <si>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</si>
  <si>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</si>
  <si>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</si>
  <si>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</si>
  <si>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</si>
  <si>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</si>
  <si>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</si>
  <si>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</si>
  <si>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</si>
  <si>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</si>
  <si>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</si>
  <si>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</si>
  <si>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利用者等の希望と関係者の意見を取り入れた個別支援計画を作成している</t>
  </si>
  <si>
    <t>1. 計画は、利用者の希望を尊重して作成、見直しをしている</t>
  </si>
  <si>
    <t>2. 計画を利用者にわかりやすく説明し、同意を得ている</t>
  </si>
  <si>
    <t>3. 計画は、見直しの時期・手順等の基準を定めたうえで、必要に応じて見直している</t>
  </si>
  <si>
    <t>4.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</si>
  <si>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</si>
  <si>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</si>
  <si>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</si>
  <si>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</si>
  <si>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</si>
  <si>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</si>
  <si>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</si>
  <si>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</si>
  <si>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</si>
  <si>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</si>
  <si>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</si>
  <si>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個人の所有物や個人宛文書の取り扱い、利用者のプライベートな空間への出入り等、日常の支援の中で、利用者のプライバシーに配慮した支援を行っている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</si>
  <si>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</si>
  <si>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</si>
  <si>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</si>
  <si>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</si>
  <si>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</si>
  <si>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</si>
  <si>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</si>
  <si>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</si>
  <si>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</si>
  <si>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</si>
  <si>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</si>
  <si>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</si>
  <si>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</si>
  <si>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</si>
  <si>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</si>
  <si>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</si>
  <si>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</si>
  <si>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個別支援計画に基づいて自立生活が営めるよう支援している</t>
  </si>
  <si>
    <t>1. 個別支援計画に基づいて支援を行っている</t>
  </si>
  <si>
    <t>2. 利用者の特性に応じて、コミュニケーションのとり方を工夫している</t>
  </si>
  <si>
    <t>3. 利用者一人ひとりがその人らしく生活できるよう支援を行っている</t>
  </si>
  <si>
    <t>4. 利用者の支援は関係職員が連携をとって行っている</t>
  </si>
  <si>
    <t>評価項目1の講評</t>
  </si>
  <si>
    <t>利用者が主体的に健康管理や介護予防に取り組むための支援体制を整えている</t>
  </si>
  <si>
    <t>1. 健康管理や介護予防等に関する利用者からの相談に応じる体制を整えている</t>
  </si>
  <si>
    <t>2. 精神的なケアが必要な利用者に対して支援の体制を整えている</t>
  </si>
  <si>
    <t>3. 日常生活上で介護予防につながるような働きかけや工夫をしている</t>
  </si>
  <si>
    <t>4. 利用者の体調変化（発作等の急変を含む）に速やかに対応できる体制を整えている</t>
  </si>
  <si>
    <t>5. 日頃から医療機関と連携を図り、必要時には措置を講じている</t>
  </si>
  <si>
    <t>評価項目2の講評</t>
  </si>
  <si>
    <t>日常生活では、利用者の状態や意思を反映した支援を行っている</t>
  </si>
  <si>
    <t>1. 利用者の状態に応じて、身の回りのことができないときには支援する体制がある</t>
  </si>
  <si>
    <t>2. 掃除や更衣など身の回りのことを自分で行うのが難しくなった利用者には外部サービスの利用ができるよう支援の体制を整えている</t>
  </si>
  <si>
    <t>3. 区市町村・福祉事務所等と連絡をとり、必要に応じ利用者への情報提供・手続き等の援助を行っている</t>
  </si>
  <si>
    <t>4. 利用者同士の人間関係を良好に保つ工夫をしている</t>
  </si>
  <si>
    <t>評価項目3の講評</t>
  </si>
  <si>
    <t>利用者の生活が健康で明るくなるよう、施設の生活に工夫をしている</t>
  </si>
  <si>
    <t>1. 日常生活の中で楽しめる機会を設けている</t>
  </si>
  <si>
    <t>2. 施設内で利用者一人ひとりに応じた役割や生きがいを見出せるよう支援している</t>
  </si>
  <si>
    <t>3. 施設での生活は、他の利用者への迷惑や健康面に影響を及ぼさない範囲で、原則として自由である</t>
  </si>
  <si>
    <t>4. 利用者が落ち着ける雰囲気づくりをしている</t>
  </si>
  <si>
    <t>5. 食堂やトイレなどの共用スペースは汚れたら随時清掃を行う体制があり、安全性や快適性に留意している</t>
  </si>
  <si>
    <t>評価項目4の講評</t>
  </si>
  <si>
    <t>施設と家族との交流・連携を図っている</t>
  </si>
  <si>
    <t>評価項目5</t>
  </si>
  <si>
    <t>1. 家族との接し方について本人や家族等の意思を確認している</t>
  </si>
  <si>
    <t>2. 家族が参加できる施設の行事を実施している</t>
  </si>
  <si>
    <t>3. 利用者と家族がゆっくり話せるように配慮している</t>
  </si>
  <si>
    <t>4. 緊急時に家族等と連絡が取れる体制を整えている</t>
  </si>
  <si>
    <t>5. 家族からの相談に対応する体制を整えている</t>
  </si>
  <si>
    <t>評価項目5の講評</t>
  </si>
  <si>
    <t>地域との連携のもとに利用者の生活の幅を広げるための取り組みを行っている</t>
  </si>
  <si>
    <t>評価項目6</t>
  </si>
  <si>
    <t>1. 地域の情報を収集し、利用者の状況に応じて提供している</t>
  </si>
  <si>
    <t>2. 利用者が職員以外の人と交流できる機会を確保している</t>
  </si>
  <si>
    <t>3. 利用者が地域のさまざまな資源を利用する機会を設けている</t>
  </si>
  <si>
    <t>評価項目6の講評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</si>
  <si>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</si>
  <si>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</si>
  <si>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</si>
  <si>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</si>
  <si>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</si>
  <si>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</si>
  <si>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</si>
  <si>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</si>
  <si>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</si>
  <si>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</si>
  <si>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</si>
  <si>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</si>
  <si>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</si>
  <si>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</si>
  <si>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</si>
  <si>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</si>
  <si>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</si>
  <si>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</si>
  <si>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</si>
  <si>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</si>
  <si>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</si>
  <si>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</si>
  <si>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</si>
  <si>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</si>
  <si>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</si>
  <si>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</si>
  <si>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</si>
  <si>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</si>
  <si>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</si>
  <si>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</si>
  <si>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</si>
  <si>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</si>
  <si>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</si>
  <si>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</si>
  <si>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</si>
  <si>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</si>
  <si>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</si>
  <si>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</si>
  <si>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</si>
  <si>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</si>
  <si>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</si>
  <si>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</si>
  <si>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</si>
  <si>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</si>
  <si>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</si>
  <si>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</si>
  <si>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</si>
  <si>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</si>
  <si>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</si>
  <si>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</si>
  <si>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</si>
  <si>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</si>
  <si>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</si>
  <si>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</si>
  <si>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16702</t>
  </si>
  <si>
    <t>6-2-1</t>
  </si>
  <si>
    <t>00542</t>
  </si>
  <si>
    <t>16703</t>
  </si>
  <si>
    <t>6-2-2</t>
  </si>
  <si>
    <t>16704</t>
  </si>
  <si>
    <t>6-3-1</t>
  </si>
  <si>
    <t>00543</t>
  </si>
  <si>
    <t>16705</t>
  </si>
  <si>
    <t>6-3-2</t>
  </si>
  <si>
    <t>16706</t>
  </si>
  <si>
    <t>6-3-3</t>
  </si>
  <si>
    <t>16707</t>
  </si>
  <si>
    <t>6-3-4</t>
  </si>
  <si>
    <t>16708</t>
  </si>
  <si>
    <t>6-5-1</t>
  </si>
  <si>
    <t>00544</t>
  </si>
  <si>
    <t>16715</t>
  </si>
  <si>
    <t>6-5-2</t>
  </si>
  <si>
    <t>16716</t>
  </si>
  <si>
    <t>6-6-1</t>
  </si>
  <si>
    <t>00545</t>
  </si>
  <si>
    <t>16717</t>
  </si>
  <si>
    <t>6-6-2</t>
  </si>
  <si>
    <t>16718</t>
  </si>
  <si>
    <t>6-4-1</t>
  </si>
  <si>
    <t>00238</t>
  </si>
  <si>
    <t>16709</t>
  </si>
  <si>
    <t>6-4-2</t>
  </si>
  <si>
    <t>16710</t>
  </si>
  <si>
    <t>6-4-3</t>
  </si>
  <si>
    <t>16711</t>
  </si>
  <si>
    <t>6-4-4</t>
  </si>
  <si>
    <t>16712</t>
  </si>
  <si>
    <t>6-4-5</t>
  </si>
  <si>
    <t>16713</t>
  </si>
  <si>
    <t>6-4-6</t>
  </si>
  <si>
    <t>16714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</si>
</sst>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0"/>
      <color indexed="10"/>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65">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176" fontId="4" fillId="0" borderId="2" xfId="0" applyNumberFormat="1"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8" fillId="0" borderId="0" xfId="0" applyFont="1" applyAlignment="1">
      <alignment vertical="center" wrapText="1"/>
    </xf>
    <xf numFmtId="176" fontId="0" fillId="2" borderId="2" xfId="0" applyNumberFormat="1" applyFill="1" applyBorder="1" applyAlignment="1" applyProtection="1">
      <alignment horizontal="center" vertical="center"/>
      <protection locked="0"/>
    </xf>
    <xf numFmtId="176" fontId="0" fillId="0" borderId="2" xfId="0" applyNumberFormat="1" applyBorder="1" applyAlignment="1" applyProtection="1">
      <alignment horizontal="center" vertical="center"/>
      <protection hidden="1"/>
    </xf>
    <xf numFmtId="0" fontId="4" fillId="0" borderId="0" xfId="0" applyFont="1">
      <alignment vertical="center"/>
    </xf>
    <xf numFmtId="177" fontId="0" fillId="0" borderId="2" xfId="0" applyNumberFormat="1" applyBorder="1" applyAlignment="1" applyProtection="1">
      <alignment horizontal="center" vertical="center"/>
      <protection hidden="1"/>
    </xf>
    <xf numFmtId="0" fontId="8"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1"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8" fillId="3" borderId="21" xfId="0" applyFont="1" applyFill="1" applyBorder="1">
      <alignment vertical="center"/>
    </xf>
    <xf numFmtId="0" fontId="3" fillId="0" borderId="13" xfId="0" applyFont="1" applyBorder="1" applyAlignment="1">
      <alignment horizontal="center" vertical="center"/>
    </xf>
    <xf numFmtId="0" fontId="8" fillId="0" borderId="6" xfId="0" applyFont="1" applyBorder="1">
      <alignmen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7" fillId="0" borderId="5" xfId="0" applyFont="1" applyBorder="1" applyProtection="1">
      <alignment vertical="center"/>
      <protection hidden="1"/>
    </xf>
    <xf numFmtId="0" fontId="1" fillId="0" borderId="24" xfId="0" applyFont="1" applyBorder="1" applyAlignment="1">
      <alignment horizontal="center" vertical="top" wrapText="1"/>
    </xf>
    <xf numFmtId="0" fontId="24" fillId="3" borderId="16" xfId="0" applyFont="1" applyFill="1" applyBorder="1" applyProtection="1">
      <alignment vertical="center"/>
      <protection hidden="1"/>
    </xf>
    <xf numFmtId="56" fontId="30"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30"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1" fillId="0" borderId="0" xfId="0" applyFont="1" applyProtection="1">
      <alignment vertical="center"/>
      <protection hidden="1"/>
    </xf>
    <xf numFmtId="0" fontId="0" fillId="0" borderId="65" xfId="0" applyBorder="1" applyAlignment="1">
      <alignment horizontal="left" vertical="center" wrapText="1"/>
    </xf>
    <xf numFmtId="0" fontId="31" fillId="0" borderId="0" xfId="0" applyFont="1" applyProtection="1">
      <alignment vertical="center"/>
      <protection locked="0" hidden="1"/>
    </xf>
    <xf numFmtId="0" fontId="31" fillId="0" borderId="0" xfId="0" applyFont="1">
      <alignment vertical="center"/>
    </xf>
    <xf numFmtId="0" fontId="31"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2"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3" fillId="0" borderId="0" xfId="1" applyNumberFormat="1" applyFont="1" applyAlignment="1" applyProtection="1">
      <alignment horizontal="right" vertical="center"/>
      <protection hidden="1"/>
    </xf>
    <xf numFmtId="9" fontId="1" fillId="0" borderId="0" xfId="1" applyProtection="1">
      <alignment vertical="center"/>
      <protection hidden="1"/>
    </xf>
    <xf numFmtId="0" fontId="34" fillId="0" borderId="0" xfId="0" applyFont="1" applyAlignment="1" applyProtection="1">
      <alignment vertical="top"/>
      <protection hidden="1"/>
    </xf>
    <xf numFmtId="0" fontId="0" fillId="0" borderId="6" xfId="0" applyBorder="1">
      <alignment vertical="center"/>
    </xf>
    <xf numFmtId="0" fontId="20"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8" fillId="3" borderId="16" xfId="0" applyFont="1" applyFill="1" applyBorder="1">
      <alignment vertical="center"/>
    </xf>
    <xf numFmtId="176" fontId="4" fillId="0" borderId="2" xfId="0" applyNumberFormat="1" applyFont="1" applyBorder="1" applyAlignment="1" applyProtection="1">
      <alignment horizontal="center" vertical="center" shrinkToFit="1"/>
      <protection hidden="1"/>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26"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30"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9" fillId="0" borderId="3" xfId="0" applyFont="1" applyBorder="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2" borderId="3"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9"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5"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7" fillId="0" borderId="0" xfId="0" applyFont="1" applyAlignment="1" applyProtection="1">
      <alignment horizontal="right" vertical="center" shrinkToFit="1"/>
      <protection hidden="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76" fontId="0" fillId="2" borderId="3" xfId="0" applyNumberFormat="1" applyFill="1" applyBorder="1" applyAlignment="1" applyProtection="1">
      <alignment horizontal="center" vertical="center"/>
      <protection locked="0"/>
    </xf>
    <xf numFmtId="0" fontId="8" fillId="0" borderId="5" xfId="0" applyFont="1" applyBorder="1" applyAlignment="1">
      <alignment vertical="center" wrapText="1"/>
    </xf>
    <xf numFmtId="0" fontId="0" fillId="0" borderId="5" xfId="0" applyBorder="1" applyAlignment="1">
      <alignment vertical="center" wrapText="1"/>
    </xf>
    <xf numFmtId="0" fontId="26" fillId="3" borderId="32" xfId="0" applyFont="1" applyFill="1" applyBorder="1" applyAlignment="1" applyProtection="1">
      <alignment horizontal="right" vertical="center"/>
      <protection hidden="1"/>
    </xf>
    <xf numFmtId="0" fontId="26"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6"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6"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6" fillId="3" borderId="26" xfId="0" applyFont="1" applyFill="1" applyBorder="1" applyAlignment="1" applyProtection="1">
      <alignment horizontal="right" vertical="center" shrinkToFit="1"/>
      <protection hidden="1"/>
    </xf>
    <xf numFmtId="0" fontId="26" fillId="3" borderId="55" xfId="0" applyFont="1" applyFill="1" applyBorder="1" applyAlignment="1" applyProtection="1">
      <alignment horizontal="right" vertical="center" shrinkToFit="1"/>
      <protection hidden="1"/>
    </xf>
    <xf numFmtId="0" fontId="24" fillId="3" borderId="6" xfId="0" applyFont="1" applyFill="1" applyBorder="1" applyAlignment="1">
      <alignment horizontal="center" vertical="center" wrapText="1"/>
    </xf>
    <xf numFmtId="0" fontId="26" fillId="3" borderId="32" xfId="0" applyFont="1" applyFill="1" applyBorder="1" applyAlignment="1" applyProtection="1">
      <alignment horizontal="right" vertical="center" wrapText="1"/>
      <protection hidden="1"/>
    </xf>
    <xf numFmtId="0" fontId="26" fillId="3" borderId="57" xfId="0" applyFont="1" applyFill="1" applyBorder="1" applyAlignment="1" applyProtection="1">
      <alignment horizontal="right" vertical="center" wrapText="1"/>
      <protection hidden="1"/>
    </xf>
    <xf numFmtId="0" fontId="24"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4"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6" fillId="3" borderId="47" xfId="3" applyFont="1" applyFill="1" applyBorder="1" applyAlignment="1" applyProtection="1">
      <alignment horizontal="right" vertical="center" shrinkToFit="1"/>
      <protection hidden="1"/>
    </xf>
    <xf numFmtId="0" fontId="26"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T2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73"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79"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0"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4"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5"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CheckBox" fmlaLink="S18"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9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9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96" noThreeD="1"/>
</file>

<file path=xl/ctrlProps/ctrlProp13.xml><?xml version="1.0" encoding="utf-8"?>
<formControlPr xmlns="http://schemas.microsoft.com/office/spreadsheetml/2009/9/main" objectType="CheckBox" fmlaLink="T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9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13"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14"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15" noThreeD="1"/>
</file>

<file path=xl/ctrlProps/ctrlProp15.xml><?xml version="1.0" encoding="utf-8"?>
<formControlPr xmlns="http://schemas.microsoft.com/office/spreadsheetml/2009/9/main" objectType="CheckBox" fmlaLink="S19" lockText="1"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16"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17"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T19"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3"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24"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2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26"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1"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CheckBox" fmlaLink="S20"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42"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46"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47" noThreeD="1"/>
</file>

<file path=xl/ctrlProps/ctrlProp19.xml><?xml version="1.0" encoding="utf-8"?>
<formControlPr xmlns="http://schemas.microsoft.com/office/spreadsheetml/2009/9/main" objectType="CheckBox" fmlaLink="T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2"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3"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54"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58" noThreeD="1"/>
</file>

<file path=xl/ctrlProps/ctrlProp21.xml><?xml version="1.0" encoding="utf-8"?>
<formControlPr xmlns="http://schemas.microsoft.com/office/spreadsheetml/2009/9/main" objectType="CheckBox" fmlaLink="S17" lockText="1"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59"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60"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T17"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6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67"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68"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69"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firstButton="1" fmlaLink="$I$185"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86"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I$187"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I$194"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I$12"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I$195"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I$196"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10"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1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12"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13"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26"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7"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8"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32" noThreeD="1"/>
</file>

<file path=xl/ctrlProps/ctrlProp29.xml><?xml version="1.0" encoding="utf-8"?>
<formControlPr xmlns="http://schemas.microsoft.com/office/spreadsheetml/2009/9/main" objectType="Radio" firstButton="1" fmlaLink="$I$13"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33"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34"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35"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48"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4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50"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54"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55"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56"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I$57" noThreeD="1"/>
</file>

<file path=xl/ctrlProps/ctrlProp33.xml><?xml version="1.0" encoding="utf-8"?>
<formControlPr xmlns="http://schemas.microsoft.com/office/spreadsheetml/2009/9/main" objectType="Radio" firstButton="1" fmlaLink="$I$17"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I$61"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I$62"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I$66"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fmlaLink="$I$67"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I$80"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I$81"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firstButton="1" fmlaLink="$I$82"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I$86"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I$87"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I$100" noThreeD="1"/>
</file>

<file path=xl/ctrlProps/ctrlProp37.xml><?xml version="1.0" encoding="utf-8"?>
<formControlPr xmlns="http://schemas.microsoft.com/office/spreadsheetml/2009/9/main" objectType="Radio" firstButton="1" fmlaLink="$I$18"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I$101"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I$102"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firstButton="1" fmlaLink="$I$106"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I$107"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I$123"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fmlaLink="$I$124"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I$125"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26"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firstButton="1" fmlaLink="$I$137"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I$138" noThreeD="1"/>
</file>

<file path=xl/ctrlProps/ctrlProp41.xml><?xml version="1.0" encoding="utf-8"?>
<formControlPr xmlns="http://schemas.microsoft.com/office/spreadsheetml/2009/9/main" objectType="Radio" firstButton="1" fmlaLink="$I$22"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I$139"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firstButton="1" fmlaLink="$I$140"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I$141"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I$152"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I$153"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I$154"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I$155"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I$166"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I$167"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168" noThreeD="1"/>
</file>

<file path=xl/ctrlProps/ctrlProp45.xml><?xml version="1.0" encoding="utf-8"?>
<formControlPr xmlns="http://schemas.microsoft.com/office/spreadsheetml/2009/9/main" objectType="Radio" firstButton="1" fmlaLink="$I$23"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Radio" firstButton="1" fmlaLink="$I$169" noThreeD="1"/>
</file>

<file path=xl/ctrlProps/ctrlProp454.xml><?xml version="1.0" encoding="utf-8"?>
<formControlPr xmlns="http://schemas.microsoft.com/office/spreadsheetml/2009/9/main" objectType="Radio"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I$170" noThreeD="1"/>
</file>

<file path=xl/ctrlProps/ctrlProp458.xml><?xml version="1.0" encoding="utf-8"?>
<formControlPr xmlns="http://schemas.microsoft.com/office/spreadsheetml/2009/9/main" objectType="Radio"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I$181" noThreeD="1"/>
</file>

<file path=xl/ctrlProps/ctrlProp462.xml><?xml version="1.0" encoding="utf-8"?>
<formControlPr xmlns="http://schemas.microsoft.com/office/spreadsheetml/2009/9/main" objectType="Radio"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I$182" noThreeD="1"/>
</file>

<file path=xl/ctrlProps/ctrlProp466.xml><?xml version="1.0" encoding="utf-8"?>
<formControlPr xmlns="http://schemas.microsoft.com/office/spreadsheetml/2009/9/main" objectType="Radio"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fmlaLink="$I$183"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Radio" firstButton="1" fmlaLink="$I$184" noThreeD="1"/>
</file>

<file path=xl/ctrlProps/ctrlProp474.xml><?xml version="1.0" encoding="utf-8"?>
<formControlPr xmlns="http://schemas.microsoft.com/office/spreadsheetml/2009/9/main" objectType="Radio"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Radio" firstButton="1" fmlaLink="$I$185" noThreeD="1"/>
</file>

<file path=xl/ctrlProps/ctrlProp478.xml><?xml version="1.0" encoding="utf-8"?>
<formControlPr xmlns="http://schemas.microsoft.com/office/spreadsheetml/2009/9/main" objectType="Radio" noThreeD="1"/>
</file>

<file path=xl/ctrlProps/ctrlProp479.xml><?xml version="1.0" encoding="utf-8"?>
<formControlPr xmlns="http://schemas.microsoft.com/office/spreadsheetml/2009/9/main" objectType="Radio"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Radio" firstButton="1" fmlaLink="$I$196" noThreeD="1"/>
</file>

<file path=xl/ctrlProps/ctrlProp482.xml><?xml version="1.0" encoding="utf-8"?>
<formControlPr xmlns="http://schemas.microsoft.com/office/spreadsheetml/2009/9/main" objectType="Radio" noThreeD="1"/>
</file>

<file path=xl/ctrlProps/ctrlProp483.xml><?xml version="1.0" encoding="utf-8"?>
<formControlPr xmlns="http://schemas.microsoft.com/office/spreadsheetml/2009/9/main" objectType="Radio"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Radio" firstButton="1" fmlaLink="$I$197" noThreeD="1"/>
</file>

<file path=xl/ctrlProps/ctrlProp486.xml><?xml version="1.0" encoding="utf-8"?>
<formControlPr xmlns="http://schemas.microsoft.com/office/spreadsheetml/2009/9/main" objectType="Radio" noThreeD="1"/>
</file>

<file path=xl/ctrlProps/ctrlProp487.xml><?xml version="1.0" encoding="utf-8"?>
<formControlPr xmlns="http://schemas.microsoft.com/office/spreadsheetml/2009/9/main" objectType="Radio"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Radio" firstButton="1" fmlaLink="$I$198" noThreeD="1"/>
</file>

<file path=xl/ctrlProps/ctrlProp49.xml><?xml version="1.0" encoding="utf-8"?>
<formControlPr xmlns="http://schemas.microsoft.com/office/spreadsheetml/2009/9/main" objectType="Radio" firstButton="1" fmlaLink="$I$24" noThreeD="1"/>
</file>

<file path=xl/ctrlProps/ctrlProp490.xml><?xml version="1.0" encoding="utf-8"?>
<formControlPr xmlns="http://schemas.microsoft.com/office/spreadsheetml/2009/9/main" objectType="Radio" noThreeD="1"/>
</file>

<file path=xl/ctrlProps/ctrlProp491.xml><?xml version="1.0" encoding="utf-8"?>
<formControlPr xmlns="http://schemas.microsoft.com/office/spreadsheetml/2009/9/main" objectType="Radio" noThreeD="1"/>
</file>

<file path=xl/ctrlProps/ctrlProp492.xml><?xml version="1.0" encoding="utf-8"?>
<formControlPr xmlns="http://schemas.microsoft.com/office/spreadsheetml/2009/9/main" objectType="Drop" dropLines="10" dropStyle="combo" dx="26" fmlaLink="$AJ$5" fmlaRange="$AR$25:$AR$60" noThreeD="1" sel="0" val="0"/>
</file>

<file path=xl/ctrlProps/ctrlProp493.xml><?xml version="1.0" encoding="utf-8"?>
<formControlPr xmlns="http://schemas.microsoft.com/office/spreadsheetml/2009/9/main" objectType="Drop" dropLines="10" dropStyle="combo" dx="26" fmlaLink="$AJ$10" fmlaRange="$AR$25:$AR$60" noThreeD="1" sel="0" val="0"/>
</file>

<file path=xl/ctrlProps/ctrlProp494.xml><?xml version="1.0" encoding="utf-8"?>
<formControlPr xmlns="http://schemas.microsoft.com/office/spreadsheetml/2009/9/main" objectType="Drop" dropLines="10" dropStyle="combo" dx="26" fmlaLink="$AJ$15" fmlaRange="$AR$25:$AR$60" noThreeD="1" sel="0" val="0"/>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I$39"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0"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S2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4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42"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43" noThreeD="1"/>
</file>

<file path=xl/ctrlProps/ctrlProp7.xml><?xml version="1.0" encoding="utf-8"?>
<formControlPr xmlns="http://schemas.microsoft.com/office/spreadsheetml/2009/9/main" objectType="CheckBox" fmlaLink="T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44"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0"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1"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5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56" noThreeD="1"/>
</file>

<file path=xl/ctrlProps/ctrlProp9.xml><?xml version="1.0" encoding="utf-8"?>
<formControlPr xmlns="http://schemas.microsoft.com/office/spreadsheetml/2009/9/main" objectType="CheckBox" fmlaLink="S21" lockText="1"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5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72"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10287000"/>
              <a:ext cx="3095625" cy="609600"/>
              <a:chOff x="3314700" y="10287000"/>
              <a:chExt cx="3095625" cy="60960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76200</xdr:colOff>
      <xdr:row>2</xdr:row>
      <xdr:rowOff>68580</xdr:rowOff>
    </xdr:from>
    <xdr:to>
      <xdr:col>15</xdr:col>
      <xdr:colOff>182880</xdr:colOff>
      <xdr:row>3</xdr:row>
      <xdr:rowOff>746760</xdr:rowOff>
    </xdr:to>
    <xdr:grpSp>
      <xdr:nvGrpSpPr>
        <xdr:cNvPr id="3907" name="Group 6">
          <a:extLst>
            <a:ext uri="{FF2B5EF4-FFF2-40B4-BE49-F238E27FC236}">
              <a16:creationId xmlns:a16="http://schemas.microsoft.com/office/drawing/2014/main" id="{00000000-0008-0000-0200-0000430F0000}"/>
            </a:ext>
          </a:extLst>
        </xdr:cNvPr>
        <xdr:cNvGrpSpPr>
          <a:grpSpLocks/>
        </xdr:cNvGrpSpPr>
      </xdr:nvGrpSpPr>
      <xdr:grpSpPr bwMode="auto">
        <a:xfrm>
          <a:off x="7181850" y="525780"/>
          <a:ext cx="3535680" cy="1630680"/>
          <a:chOff x="671" y="49"/>
          <a:chExt cx="373" cy="171"/>
        </a:xfrm>
      </xdr:grpSpPr>
      <xdr:sp macro="" textlink="">
        <xdr:nvSpPr>
          <xdr:cNvPr id="3908" name="AutoShape 4">
            <a:extLst>
              <a:ext uri="{FF2B5EF4-FFF2-40B4-BE49-F238E27FC236}">
                <a16:creationId xmlns:a16="http://schemas.microsoft.com/office/drawing/2014/main" id="{00000000-0008-0000-0200-0000440F0000}"/>
              </a:ext>
            </a:extLst>
          </xdr:cNvPr>
          <xdr:cNvSpPr>
            <a:spLocks noChangeArrowheads="1"/>
          </xdr:cNvSpPr>
        </xdr:nvSpPr>
        <xdr:spPr bwMode="auto">
          <a:xfrm>
            <a:off x="783"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3909" name="Line 2">
            <a:extLst>
              <a:ext uri="{FF2B5EF4-FFF2-40B4-BE49-F238E27FC236}">
                <a16:creationId xmlns:a16="http://schemas.microsoft.com/office/drawing/2014/main" id="{00000000-0008-0000-0200-0000450F0000}"/>
              </a:ext>
            </a:extLst>
          </xdr:cNvPr>
          <xdr:cNvSpPr>
            <a:spLocks noChangeShapeType="1"/>
          </xdr:cNvSpPr>
        </xdr:nvSpPr>
        <xdr:spPr bwMode="auto">
          <a:xfrm flipH="1">
            <a:off x="671" y="137"/>
            <a:ext cx="114" cy="5"/>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798"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1869400"/>
              <a:ext cx="8001000" cy="476250"/>
              <a:chOff x="228600" y="21821812"/>
              <a:chExt cx="7981950" cy="476251"/>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18218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02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164800"/>
              <a:ext cx="8001000" cy="476250"/>
              <a:chOff x="228600" y="23117214"/>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3641050"/>
              <a:ext cx="8001000" cy="476250"/>
              <a:chOff x="228600" y="23593465"/>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359346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3793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936450"/>
              <a:ext cx="8001000" cy="476250"/>
              <a:chOff x="228600" y="24888867"/>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25412700"/>
              <a:ext cx="8001000" cy="476250"/>
              <a:chOff x="228600" y="25365118"/>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253651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2556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1794450"/>
              <a:ext cx="8001000" cy="476250"/>
              <a:chOff x="228600" y="31737354"/>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173735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193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3566100"/>
              <a:ext cx="8001000" cy="476250"/>
              <a:chOff x="228600" y="33509007"/>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35090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37089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8995350"/>
              <a:ext cx="8001000" cy="476250"/>
              <a:chOff x="228600" y="38928742"/>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39947850"/>
              <a:ext cx="8001000" cy="476250"/>
              <a:chOff x="228600" y="39881243"/>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3988124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081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1243250"/>
              <a:ext cx="8001000" cy="476250"/>
              <a:chOff x="228600" y="41176646"/>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11766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137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1719500"/>
              <a:ext cx="8001000" cy="476250"/>
              <a:chOff x="228600" y="41652896"/>
              <a:chExt cx="7981950" cy="476251"/>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165289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185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7720250"/>
              <a:ext cx="8001000" cy="476250"/>
              <a:chOff x="228600" y="4761555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7815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48672750"/>
              <a:ext cx="8001000" cy="476250"/>
              <a:chOff x="228600" y="48568058"/>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49149000"/>
              <a:ext cx="8001000" cy="476250"/>
              <a:chOff x="228600" y="49044309"/>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490443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49244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3987700"/>
              <a:ext cx="8001000" cy="476250"/>
              <a:chOff x="228600" y="53863968"/>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4463950"/>
              <a:ext cx="8001000" cy="476250"/>
              <a:chOff x="228600" y="54340105"/>
              <a:chExt cx="7981950" cy="476250"/>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4940200"/>
              <a:ext cx="8001000" cy="476250"/>
              <a:chOff x="228600" y="54816469"/>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48164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5016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55892700"/>
              <a:ext cx="8001000" cy="476250"/>
              <a:chOff x="228600" y="55768971"/>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557689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5596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60731400"/>
              <a:ext cx="8001000" cy="476250"/>
              <a:chOff x="228600" y="60588629"/>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60788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1207650"/>
              <a:ext cx="8001000" cy="476250"/>
              <a:chOff x="228600" y="61064880"/>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1064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1264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0</xdr:rowOff>
        </xdr:from>
        <xdr:to>
          <xdr:col>5</xdr:col>
          <xdr:colOff>800100</xdr:colOff>
          <xdr:row>155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2160150"/>
              <a:ext cx="8001000" cy="476250"/>
              <a:chOff x="228600" y="62017382"/>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20173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2217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6998850"/>
              <a:ext cx="8001000" cy="476250"/>
              <a:chOff x="228600" y="66837040"/>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6683704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67036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7475100"/>
              <a:ext cx="8001000" cy="476250"/>
              <a:chOff x="228600" y="67313291"/>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673132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67513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67951350"/>
              <a:ext cx="8001000" cy="476250"/>
              <a:chOff x="228600" y="67789542"/>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677895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67989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68427600"/>
              <a:ext cx="8001000" cy="476250"/>
              <a:chOff x="228600" y="68265792"/>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682657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6846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68465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6846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169</xdr:row>
          <xdr:rowOff>0</xdr:rowOff>
        </xdr:from>
        <xdr:to>
          <xdr:col>5</xdr:col>
          <xdr:colOff>800100</xdr:colOff>
          <xdr:row>170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68903850"/>
              <a:ext cx="8001000" cy="476250"/>
              <a:chOff x="228600" y="68741900"/>
              <a:chExt cx="7981950" cy="476250"/>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687419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6894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68941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6894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180</xdr:row>
          <xdr:rowOff>0</xdr:rowOff>
        </xdr:from>
        <xdr:to>
          <xdr:col>5</xdr:col>
          <xdr:colOff>800100</xdr:colOff>
          <xdr:row>181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73742550"/>
              <a:ext cx="8001000" cy="476250"/>
              <a:chOff x="228600" y="73561701"/>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7356170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73761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73761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73761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181</xdr:row>
          <xdr:rowOff>0</xdr:rowOff>
        </xdr:from>
        <xdr:to>
          <xdr:col>5</xdr:col>
          <xdr:colOff>800100</xdr:colOff>
          <xdr:row>182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74218800"/>
              <a:ext cx="8001000" cy="476250"/>
              <a:chOff x="228600" y="74037952"/>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740379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74237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74237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74237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182</xdr:row>
          <xdr:rowOff>0</xdr:rowOff>
        </xdr:from>
        <xdr:to>
          <xdr:col>5</xdr:col>
          <xdr:colOff>800100</xdr:colOff>
          <xdr:row>183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4695050"/>
              <a:ext cx="8001000" cy="476250"/>
              <a:chOff x="228600" y="74514202"/>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745142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7471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74714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7471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183</xdr:row>
          <xdr:rowOff>0</xdr:rowOff>
        </xdr:from>
        <xdr:to>
          <xdr:col>5</xdr:col>
          <xdr:colOff>800100</xdr:colOff>
          <xdr:row>184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75171300"/>
              <a:ext cx="8001000" cy="476250"/>
              <a:chOff x="228600" y="74990453"/>
              <a:chExt cx="7981950" cy="476251"/>
            </a:xfrm>
          </xdr:grpSpPr>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228600" y="7499045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7429500" y="7519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733425" y="7519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4" name="Option Button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285750" y="7519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184</xdr:row>
          <xdr:rowOff>0</xdr:rowOff>
        </xdr:from>
        <xdr:to>
          <xdr:col>5</xdr:col>
          <xdr:colOff>800100</xdr:colOff>
          <xdr:row>185</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228600" y="75647550"/>
              <a:ext cx="8001000" cy="476250"/>
              <a:chOff x="228600" y="75466704"/>
              <a:chExt cx="7981950" cy="476251"/>
            </a:xfrm>
          </xdr:grpSpPr>
          <xdr:sp macro="" textlink="">
            <xdr:nvSpPr>
              <xdr:cNvPr id="22745" name="Group Box 217" hidden="1">
                <a:extLst>
                  <a:ext uri="{63B3BB69-23CF-44E3-9099-C40C66FF867C}">
                    <a14:compatExt spid="_x0000_s22745"/>
                  </a:ext>
                  <a:ext uri="{FF2B5EF4-FFF2-40B4-BE49-F238E27FC236}">
                    <a16:creationId xmlns:a16="http://schemas.microsoft.com/office/drawing/2014/main" id="{00000000-0008-0000-0400-0000D9580000}"/>
                  </a:ext>
                </a:extLst>
              </xdr:cNvPr>
              <xdr:cNvSpPr/>
            </xdr:nvSpPr>
            <xdr:spPr bwMode="auto">
              <a:xfrm>
                <a:off x="228600" y="7546670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6" name="Option Button 218" hidden="1">
                <a:extLst>
                  <a:ext uri="{63B3BB69-23CF-44E3-9099-C40C66FF867C}">
                    <a14:compatExt spid="_x0000_s22746"/>
                  </a:ext>
                  <a:ext uri="{FF2B5EF4-FFF2-40B4-BE49-F238E27FC236}">
                    <a16:creationId xmlns:a16="http://schemas.microsoft.com/office/drawing/2014/main" id="{00000000-0008-0000-0400-0000DA580000}"/>
                  </a:ext>
                </a:extLst>
              </xdr:cNvPr>
              <xdr:cNvSpPr/>
            </xdr:nvSpPr>
            <xdr:spPr bwMode="auto">
              <a:xfrm>
                <a:off x="7429500" y="7566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7" name="Option Button 219" hidden="1">
                <a:extLst>
                  <a:ext uri="{63B3BB69-23CF-44E3-9099-C40C66FF867C}">
                    <a14:compatExt spid="_x0000_s22747"/>
                  </a:ext>
                  <a:ext uri="{FF2B5EF4-FFF2-40B4-BE49-F238E27FC236}">
                    <a16:creationId xmlns:a16="http://schemas.microsoft.com/office/drawing/2014/main" id="{00000000-0008-0000-0400-0000DB580000}"/>
                  </a:ext>
                </a:extLst>
              </xdr:cNvPr>
              <xdr:cNvSpPr/>
            </xdr:nvSpPr>
            <xdr:spPr bwMode="auto">
              <a:xfrm>
                <a:off x="733425" y="7566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8" name="Option Button 220" hidden="1">
                <a:extLst>
                  <a:ext uri="{63B3BB69-23CF-44E3-9099-C40C66FF867C}">
                    <a14:compatExt spid="_x0000_s22748"/>
                  </a:ext>
                  <a:ext uri="{FF2B5EF4-FFF2-40B4-BE49-F238E27FC236}">
                    <a16:creationId xmlns:a16="http://schemas.microsoft.com/office/drawing/2014/main" id="{00000000-0008-0000-0400-0000DC580000}"/>
                  </a:ext>
                </a:extLst>
              </xdr:cNvPr>
              <xdr:cNvSpPr/>
            </xdr:nvSpPr>
            <xdr:spPr bwMode="auto">
              <a:xfrm>
                <a:off x="285750" y="7566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195</xdr:row>
          <xdr:rowOff>0</xdr:rowOff>
        </xdr:from>
        <xdr:to>
          <xdr:col>5</xdr:col>
          <xdr:colOff>800100</xdr:colOff>
          <xdr:row>196</xdr:row>
          <xdr:rowOff>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228600" y="80486250"/>
              <a:ext cx="8001000" cy="476250"/>
              <a:chOff x="228600" y="80286362"/>
              <a:chExt cx="7981950" cy="476251"/>
            </a:xfrm>
          </xdr:grpSpPr>
          <xdr:sp macro="" textlink="">
            <xdr:nvSpPr>
              <xdr:cNvPr id="22749" name="Group Box 221" hidden="1">
                <a:extLst>
                  <a:ext uri="{63B3BB69-23CF-44E3-9099-C40C66FF867C}">
                    <a14:compatExt spid="_x0000_s22749"/>
                  </a:ext>
                  <a:ext uri="{FF2B5EF4-FFF2-40B4-BE49-F238E27FC236}">
                    <a16:creationId xmlns:a16="http://schemas.microsoft.com/office/drawing/2014/main" id="{00000000-0008-0000-0400-0000DD580000}"/>
                  </a:ext>
                </a:extLst>
              </xdr:cNvPr>
              <xdr:cNvSpPr/>
            </xdr:nvSpPr>
            <xdr:spPr bwMode="auto">
              <a:xfrm>
                <a:off x="228600" y="8028636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0" name="Option Button 222" hidden="1">
                <a:extLst>
                  <a:ext uri="{63B3BB69-23CF-44E3-9099-C40C66FF867C}">
                    <a14:compatExt spid="_x0000_s22750"/>
                  </a:ext>
                  <a:ext uri="{FF2B5EF4-FFF2-40B4-BE49-F238E27FC236}">
                    <a16:creationId xmlns:a16="http://schemas.microsoft.com/office/drawing/2014/main" id="{00000000-0008-0000-0400-0000DE580000}"/>
                  </a:ext>
                </a:extLst>
              </xdr:cNvPr>
              <xdr:cNvSpPr/>
            </xdr:nvSpPr>
            <xdr:spPr bwMode="auto">
              <a:xfrm>
                <a:off x="7429500" y="80486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1" name="Option Button 223" hidden="1">
                <a:extLst>
                  <a:ext uri="{63B3BB69-23CF-44E3-9099-C40C66FF867C}">
                    <a14:compatExt spid="_x0000_s22751"/>
                  </a:ext>
                  <a:ext uri="{FF2B5EF4-FFF2-40B4-BE49-F238E27FC236}">
                    <a16:creationId xmlns:a16="http://schemas.microsoft.com/office/drawing/2014/main" id="{00000000-0008-0000-0400-0000DF580000}"/>
                  </a:ext>
                </a:extLst>
              </xdr:cNvPr>
              <xdr:cNvSpPr/>
            </xdr:nvSpPr>
            <xdr:spPr bwMode="auto">
              <a:xfrm>
                <a:off x="733425" y="80486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2" name="Option Button 224" hidden="1">
                <a:extLst>
                  <a:ext uri="{63B3BB69-23CF-44E3-9099-C40C66FF867C}">
                    <a14:compatExt spid="_x0000_s22752"/>
                  </a:ext>
                  <a:ext uri="{FF2B5EF4-FFF2-40B4-BE49-F238E27FC236}">
                    <a16:creationId xmlns:a16="http://schemas.microsoft.com/office/drawing/2014/main" id="{00000000-0008-0000-0400-0000E0580000}"/>
                  </a:ext>
                </a:extLst>
              </xdr:cNvPr>
              <xdr:cNvSpPr/>
            </xdr:nvSpPr>
            <xdr:spPr bwMode="auto">
              <a:xfrm>
                <a:off x="285750" y="80486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196</xdr:row>
          <xdr:rowOff>0</xdr:rowOff>
        </xdr:from>
        <xdr:to>
          <xdr:col>5</xdr:col>
          <xdr:colOff>800100</xdr:colOff>
          <xdr:row>197</xdr:row>
          <xdr:rowOff>0</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228600" y="80962500"/>
              <a:ext cx="8001000" cy="476250"/>
              <a:chOff x="228600" y="80762613"/>
              <a:chExt cx="7981950" cy="476251"/>
            </a:xfrm>
          </xdr:grpSpPr>
          <xdr:sp macro="" textlink="">
            <xdr:nvSpPr>
              <xdr:cNvPr id="22753" name="Group Box 225" hidden="1">
                <a:extLst>
                  <a:ext uri="{63B3BB69-23CF-44E3-9099-C40C66FF867C}">
                    <a14:compatExt spid="_x0000_s22753"/>
                  </a:ext>
                  <a:ext uri="{FF2B5EF4-FFF2-40B4-BE49-F238E27FC236}">
                    <a16:creationId xmlns:a16="http://schemas.microsoft.com/office/drawing/2014/main" id="{00000000-0008-0000-0400-0000E1580000}"/>
                  </a:ext>
                </a:extLst>
              </xdr:cNvPr>
              <xdr:cNvSpPr/>
            </xdr:nvSpPr>
            <xdr:spPr bwMode="auto">
              <a:xfrm>
                <a:off x="228600" y="8076261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4" name="Option Button 226" hidden="1">
                <a:extLst>
                  <a:ext uri="{63B3BB69-23CF-44E3-9099-C40C66FF867C}">
                    <a14:compatExt spid="_x0000_s22754"/>
                  </a:ext>
                  <a:ext uri="{FF2B5EF4-FFF2-40B4-BE49-F238E27FC236}">
                    <a16:creationId xmlns:a16="http://schemas.microsoft.com/office/drawing/2014/main" id="{00000000-0008-0000-0400-0000E2580000}"/>
                  </a:ext>
                </a:extLst>
              </xdr:cNvPr>
              <xdr:cNvSpPr/>
            </xdr:nvSpPr>
            <xdr:spPr bwMode="auto">
              <a:xfrm>
                <a:off x="7429500" y="809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5" name="Option Button 227" hidden="1">
                <a:extLst>
                  <a:ext uri="{63B3BB69-23CF-44E3-9099-C40C66FF867C}">
                    <a14:compatExt spid="_x0000_s22755"/>
                  </a:ext>
                  <a:ext uri="{FF2B5EF4-FFF2-40B4-BE49-F238E27FC236}">
                    <a16:creationId xmlns:a16="http://schemas.microsoft.com/office/drawing/2014/main" id="{00000000-0008-0000-0400-0000E3580000}"/>
                  </a:ext>
                </a:extLst>
              </xdr:cNvPr>
              <xdr:cNvSpPr/>
            </xdr:nvSpPr>
            <xdr:spPr bwMode="auto">
              <a:xfrm>
                <a:off x="733425" y="809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6" name="Option Button 228" hidden="1">
                <a:extLst>
                  <a:ext uri="{63B3BB69-23CF-44E3-9099-C40C66FF867C}">
                    <a14:compatExt spid="_x0000_s22756"/>
                  </a:ext>
                  <a:ext uri="{FF2B5EF4-FFF2-40B4-BE49-F238E27FC236}">
                    <a16:creationId xmlns:a16="http://schemas.microsoft.com/office/drawing/2014/main" id="{00000000-0008-0000-0400-0000E4580000}"/>
                  </a:ext>
                </a:extLst>
              </xdr:cNvPr>
              <xdr:cNvSpPr/>
            </xdr:nvSpPr>
            <xdr:spPr bwMode="auto">
              <a:xfrm>
                <a:off x="285750" y="809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197</xdr:row>
          <xdr:rowOff>0</xdr:rowOff>
        </xdr:from>
        <xdr:to>
          <xdr:col>5</xdr:col>
          <xdr:colOff>800100</xdr:colOff>
          <xdr:row>198</xdr:row>
          <xdr:rowOff>0</xdr:rowOff>
        </xdr:to>
        <xdr:grpSp>
          <xdr:nvGrpSpPr>
            <xdr:cNvPr id="59" name="グループ化 58">
              <a:extLst>
                <a:ext uri="{FF2B5EF4-FFF2-40B4-BE49-F238E27FC236}">
                  <a16:creationId xmlns:a16="http://schemas.microsoft.com/office/drawing/2014/main" id="{00000000-0008-0000-0400-00003B000000}"/>
                </a:ext>
              </a:extLst>
            </xdr:cNvPr>
            <xdr:cNvGrpSpPr/>
          </xdr:nvGrpSpPr>
          <xdr:grpSpPr>
            <a:xfrm>
              <a:off x="228600" y="81438750"/>
              <a:ext cx="8001000" cy="476250"/>
              <a:chOff x="228600" y="81238864"/>
              <a:chExt cx="7981950" cy="476251"/>
            </a:xfrm>
          </xdr:grpSpPr>
          <xdr:sp macro="" textlink="">
            <xdr:nvSpPr>
              <xdr:cNvPr id="22757" name="Group Box 229" hidden="1">
                <a:extLst>
                  <a:ext uri="{63B3BB69-23CF-44E3-9099-C40C66FF867C}">
                    <a14:compatExt spid="_x0000_s22757"/>
                  </a:ext>
                  <a:ext uri="{FF2B5EF4-FFF2-40B4-BE49-F238E27FC236}">
                    <a16:creationId xmlns:a16="http://schemas.microsoft.com/office/drawing/2014/main" id="{00000000-0008-0000-0400-0000E5580000}"/>
                  </a:ext>
                </a:extLst>
              </xdr:cNvPr>
              <xdr:cNvSpPr/>
            </xdr:nvSpPr>
            <xdr:spPr bwMode="auto">
              <a:xfrm>
                <a:off x="228600" y="8123886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8" name="Option Button 230" hidden="1">
                <a:extLst>
                  <a:ext uri="{63B3BB69-23CF-44E3-9099-C40C66FF867C}">
                    <a14:compatExt spid="_x0000_s22758"/>
                  </a:ext>
                  <a:ext uri="{FF2B5EF4-FFF2-40B4-BE49-F238E27FC236}">
                    <a16:creationId xmlns:a16="http://schemas.microsoft.com/office/drawing/2014/main" id="{00000000-0008-0000-0400-0000E6580000}"/>
                  </a:ext>
                </a:extLst>
              </xdr:cNvPr>
              <xdr:cNvSpPr/>
            </xdr:nvSpPr>
            <xdr:spPr bwMode="auto">
              <a:xfrm>
                <a:off x="7429500" y="814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9" name="Option Button 231" hidden="1">
                <a:extLst>
                  <a:ext uri="{63B3BB69-23CF-44E3-9099-C40C66FF867C}">
                    <a14:compatExt spid="_x0000_s22759"/>
                  </a:ext>
                  <a:ext uri="{FF2B5EF4-FFF2-40B4-BE49-F238E27FC236}">
                    <a16:creationId xmlns:a16="http://schemas.microsoft.com/office/drawing/2014/main" id="{00000000-0008-0000-0400-0000E7580000}"/>
                  </a:ext>
                </a:extLst>
              </xdr:cNvPr>
              <xdr:cNvSpPr/>
            </xdr:nvSpPr>
            <xdr:spPr bwMode="auto">
              <a:xfrm>
                <a:off x="733425" y="814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0" name="Option Button 232" hidden="1">
                <a:extLst>
                  <a:ext uri="{63B3BB69-23CF-44E3-9099-C40C66FF867C}">
                    <a14:compatExt spid="_x0000_s22760"/>
                  </a:ext>
                  <a:ext uri="{FF2B5EF4-FFF2-40B4-BE49-F238E27FC236}">
                    <a16:creationId xmlns:a16="http://schemas.microsoft.com/office/drawing/2014/main" id="{00000000-0008-0000-0400-0000E8580000}"/>
                  </a:ext>
                </a:extLst>
              </xdr:cNvPr>
              <xdr:cNvSpPr/>
            </xdr:nvSpPr>
            <xdr:spPr bwMode="auto">
              <a:xfrm>
                <a:off x="285750" y="814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7.xml"/><Relationship Id="rId21" Type="http://schemas.openxmlformats.org/officeDocument/2006/relationships/ctrlProp" Target="../ctrlProps/ctrlProp41.xml"/><Relationship Id="rId42" Type="http://schemas.openxmlformats.org/officeDocument/2006/relationships/ctrlProp" Target="../ctrlProps/ctrlProp62.xml"/><Relationship Id="rId63" Type="http://schemas.openxmlformats.org/officeDocument/2006/relationships/ctrlProp" Target="../ctrlProps/ctrlProp83.xml"/><Relationship Id="rId84" Type="http://schemas.openxmlformats.org/officeDocument/2006/relationships/ctrlProp" Target="../ctrlProps/ctrlProp104.xml"/><Relationship Id="rId138" Type="http://schemas.openxmlformats.org/officeDocument/2006/relationships/ctrlProp" Target="../ctrlProps/ctrlProp158.xml"/><Relationship Id="rId159" Type="http://schemas.openxmlformats.org/officeDocument/2006/relationships/ctrlProp" Target="../ctrlProps/ctrlProp179.xml"/><Relationship Id="rId170" Type="http://schemas.openxmlformats.org/officeDocument/2006/relationships/ctrlProp" Target="../ctrlProps/ctrlProp190.xml"/><Relationship Id="rId191" Type="http://schemas.openxmlformats.org/officeDocument/2006/relationships/ctrlProp" Target="../ctrlProps/ctrlProp211.xml"/><Relationship Id="rId205" Type="http://schemas.openxmlformats.org/officeDocument/2006/relationships/ctrlProp" Target="../ctrlProps/ctrlProp225.xml"/><Relationship Id="rId226" Type="http://schemas.openxmlformats.org/officeDocument/2006/relationships/ctrlProp" Target="../ctrlProps/ctrlProp246.xml"/><Relationship Id="rId107" Type="http://schemas.openxmlformats.org/officeDocument/2006/relationships/ctrlProp" Target="../ctrlProps/ctrlProp127.xml"/><Relationship Id="rId11" Type="http://schemas.openxmlformats.org/officeDocument/2006/relationships/ctrlProp" Target="../ctrlProps/ctrlProp31.xml"/><Relationship Id="rId32" Type="http://schemas.openxmlformats.org/officeDocument/2006/relationships/ctrlProp" Target="../ctrlProps/ctrlProp52.xml"/><Relationship Id="rId53" Type="http://schemas.openxmlformats.org/officeDocument/2006/relationships/ctrlProp" Target="../ctrlProps/ctrlProp73.xml"/><Relationship Id="rId74" Type="http://schemas.openxmlformats.org/officeDocument/2006/relationships/ctrlProp" Target="../ctrlProps/ctrlProp94.xml"/><Relationship Id="rId128" Type="http://schemas.openxmlformats.org/officeDocument/2006/relationships/ctrlProp" Target="../ctrlProps/ctrlProp148.xml"/><Relationship Id="rId149" Type="http://schemas.openxmlformats.org/officeDocument/2006/relationships/ctrlProp" Target="../ctrlProps/ctrlProp169.xml"/><Relationship Id="rId5" Type="http://schemas.openxmlformats.org/officeDocument/2006/relationships/ctrlProp" Target="../ctrlProps/ctrlProp25.xml"/><Relationship Id="rId95" Type="http://schemas.openxmlformats.org/officeDocument/2006/relationships/ctrlProp" Target="../ctrlProps/ctrlProp115.xml"/><Relationship Id="rId160" Type="http://schemas.openxmlformats.org/officeDocument/2006/relationships/ctrlProp" Target="../ctrlProps/ctrlProp180.xml"/><Relationship Id="rId181" Type="http://schemas.openxmlformats.org/officeDocument/2006/relationships/ctrlProp" Target="../ctrlProps/ctrlProp201.xml"/><Relationship Id="rId216" Type="http://schemas.openxmlformats.org/officeDocument/2006/relationships/ctrlProp" Target="../ctrlProps/ctrlProp236.xml"/><Relationship Id="rId237" Type="http://schemas.openxmlformats.org/officeDocument/2006/relationships/ctrlProp" Target="../ctrlProps/ctrlProp257.xml"/><Relationship Id="rId22" Type="http://schemas.openxmlformats.org/officeDocument/2006/relationships/ctrlProp" Target="../ctrlProps/ctrlProp42.xml"/><Relationship Id="rId43" Type="http://schemas.openxmlformats.org/officeDocument/2006/relationships/ctrlProp" Target="../ctrlProps/ctrlProp63.xml"/><Relationship Id="rId64" Type="http://schemas.openxmlformats.org/officeDocument/2006/relationships/ctrlProp" Target="../ctrlProps/ctrlProp84.xml"/><Relationship Id="rId118" Type="http://schemas.openxmlformats.org/officeDocument/2006/relationships/ctrlProp" Target="../ctrlProps/ctrlProp138.xml"/><Relationship Id="rId139" Type="http://schemas.openxmlformats.org/officeDocument/2006/relationships/ctrlProp" Target="../ctrlProps/ctrlProp159.xml"/><Relationship Id="rId85" Type="http://schemas.openxmlformats.org/officeDocument/2006/relationships/ctrlProp" Target="../ctrlProps/ctrlProp105.xml"/><Relationship Id="rId150" Type="http://schemas.openxmlformats.org/officeDocument/2006/relationships/ctrlProp" Target="../ctrlProps/ctrlProp170.xml"/><Relationship Id="rId171" Type="http://schemas.openxmlformats.org/officeDocument/2006/relationships/ctrlProp" Target="../ctrlProps/ctrlProp191.xml"/><Relationship Id="rId192" Type="http://schemas.openxmlformats.org/officeDocument/2006/relationships/ctrlProp" Target="../ctrlProps/ctrlProp212.xml"/><Relationship Id="rId206" Type="http://schemas.openxmlformats.org/officeDocument/2006/relationships/ctrlProp" Target="../ctrlProps/ctrlProp226.xml"/><Relationship Id="rId227" Type="http://schemas.openxmlformats.org/officeDocument/2006/relationships/ctrlProp" Target="../ctrlProps/ctrlProp247.xml"/><Relationship Id="rId12" Type="http://schemas.openxmlformats.org/officeDocument/2006/relationships/ctrlProp" Target="../ctrlProps/ctrlProp32.xml"/><Relationship Id="rId33" Type="http://schemas.openxmlformats.org/officeDocument/2006/relationships/ctrlProp" Target="../ctrlProps/ctrlProp53.xml"/><Relationship Id="rId108" Type="http://schemas.openxmlformats.org/officeDocument/2006/relationships/ctrlProp" Target="../ctrlProps/ctrlProp128.xml"/><Relationship Id="rId129" Type="http://schemas.openxmlformats.org/officeDocument/2006/relationships/ctrlProp" Target="../ctrlProps/ctrlProp149.xml"/><Relationship Id="rId54" Type="http://schemas.openxmlformats.org/officeDocument/2006/relationships/ctrlProp" Target="../ctrlProps/ctrlProp74.xml"/><Relationship Id="rId75" Type="http://schemas.openxmlformats.org/officeDocument/2006/relationships/ctrlProp" Target="../ctrlProps/ctrlProp95.xml"/><Relationship Id="rId96" Type="http://schemas.openxmlformats.org/officeDocument/2006/relationships/ctrlProp" Target="../ctrlProps/ctrlProp116.xml"/><Relationship Id="rId140" Type="http://schemas.openxmlformats.org/officeDocument/2006/relationships/ctrlProp" Target="../ctrlProps/ctrlProp160.xml"/><Relationship Id="rId161" Type="http://schemas.openxmlformats.org/officeDocument/2006/relationships/ctrlProp" Target="../ctrlProps/ctrlProp181.xml"/><Relationship Id="rId182" Type="http://schemas.openxmlformats.org/officeDocument/2006/relationships/ctrlProp" Target="../ctrlProps/ctrlProp202.xml"/><Relationship Id="rId217" Type="http://schemas.openxmlformats.org/officeDocument/2006/relationships/ctrlProp" Target="../ctrlProps/ctrlProp237.xml"/><Relationship Id="rId6" Type="http://schemas.openxmlformats.org/officeDocument/2006/relationships/ctrlProp" Target="../ctrlProps/ctrlProp26.xml"/><Relationship Id="rId238" Type="http://schemas.openxmlformats.org/officeDocument/2006/relationships/ctrlProp" Target="../ctrlProps/ctrlProp258.xml"/><Relationship Id="rId23" Type="http://schemas.openxmlformats.org/officeDocument/2006/relationships/ctrlProp" Target="../ctrlProps/ctrlProp43.xml"/><Relationship Id="rId119" Type="http://schemas.openxmlformats.org/officeDocument/2006/relationships/ctrlProp" Target="../ctrlProps/ctrlProp139.xml"/><Relationship Id="rId44" Type="http://schemas.openxmlformats.org/officeDocument/2006/relationships/ctrlProp" Target="../ctrlProps/ctrlProp64.xml"/><Relationship Id="rId65" Type="http://schemas.openxmlformats.org/officeDocument/2006/relationships/ctrlProp" Target="../ctrlProps/ctrlProp85.xml"/><Relationship Id="rId86" Type="http://schemas.openxmlformats.org/officeDocument/2006/relationships/ctrlProp" Target="../ctrlProps/ctrlProp106.xml"/><Relationship Id="rId130" Type="http://schemas.openxmlformats.org/officeDocument/2006/relationships/ctrlProp" Target="../ctrlProps/ctrlProp150.xml"/><Relationship Id="rId151" Type="http://schemas.openxmlformats.org/officeDocument/2006/relationships/ctrlProp" Target="../ctrlProps/ctrlProp171.xml"/><Relationship Id="rId172" Type="http://schemas.openxmlformats.org/officeDocument/2006/relationships/ctrlProp" Target="../ctrlProps/ctrlProp192.xml"/><Relationship Id="rId193" Type="http://schemas.openxmlformats.org/officeDocument/2006/relationships/ctrlProp" Target="../ctrlProps/ctrlProp213.xml"/><Relationship Id="rId207" Type="http://schemas.openxmlformats.org/officeDocument/2006/relationships/ctrlProp" Target="../ctrlProps/ctrlProp227.xml"/><Relationship Id="rId228" Type="http://schemas.openxmlformats.org/officeDocument/2006/relationships/ctrlProp" Target="../ctrlProps/ctrlProp248.xml"/><Relationship Id="rId13" Type="http://schemas.openxmlformats.org/officeDocument/2006/relationships/ctrlProp" Target="../ctrlProps/ctrlProp33.xml"/><Relationship Id="rId109" Type="http://schemas.openxmlformats.org/officeDocument/2006/relationships/ctrlProp" Target="../ctrlProps/ctrlProp129.xml"/><Relationship Id="rId34" Type="http://schemas.openxmlformats.org/officeDocument/2006/relationships/ctrlProp" Target="../ctrlProps/ctrlProp54.xml"/><Relationship Id="rId55" Type="http://schemas.openxmlformats.org/officeDocument/2006/relationships/ctrlProp" Target="../ctrlProps/ctrlProp75.xml"/><Relationship Id="rId76" Type="http://schemas.openxmlformats.org/officeDocument/2006/relationships/ctrlProp" Target="../ctrlProps/ctrlProp96.xml"/><Relationship Id="rId97" Type="http://schemas.openxmlformats.org/officeDocument/2006/relationships/ctrlProp" Target="../ctrlProps/ctrlProp117.xml"/><Relationship Id="rId120" Type="http://schemas.openxmlformats.org/officeDocument/2006/relationships/ctrlProp" Target="../ctrlProps/ctrlProp140.xml"/><Relationship Id="rId141" Type="http://schemas.openxmlformats.org/officeDocument/2006/relationships/ctrlProp" Target="../ctrlProps/ctrlProp161.xml"/><Relationship Id="rId7" Type="http://schemas.openxmlformats.org/officeDocument/2006/relationships/ctrlProp" Target="../ctrlProps/ctrlProp27.xml"/><Relationship Id="rId162" Type="http://schemas.openxmlformats.org/officeDocument/2006/relationships/ctrlProp" Target="../ctrlProps/ctrlProp182.xml"/><Relationship Id="rId183" Type="http://schemas.openxmlformats.org/officeDocument/2006/relationships/ctrlProp" Target="../ctrlProps/ctrlProp203.xml"/><Relationship Id="rId218" Type="http://schemas.openxmlformats.org/officeDocument/2006/relationships/ctrlProp" Target="../ctrlProps/ctrlProp238.xml"/><Relationship Id="rId239" Type="http://schemas.openxmlformats.org/officeDocument/2006/relationships/ctrlProp" Target="../ctrlProps/ctrlProp259.xml"/><Relationship Id="rId24" Type="http://schemas.openxmlformats.org/officeDocument/2006/relationships/ctrlProp" Target="../ctrlProps/ctrlProp44.xml"/><Relationship Id="rId45" Type="http://schemas.openxmlformats.org/officeDocument/2006/relationships/ctrlProp" Target="../ctrlProps/ctrlProp65.xml"/><Relationship Id="rId66" Type="http://schemas.openxmlformats.org/officeDocument/2006/relationships/ctrlProp" Target="../ctrlProps/ctrlProp86.xml"/><Relationship Id="rId87" Type="http://schemas.openxmlformats.org/officeDocument/2006/relationships/ctrlProp" Target="../ctrlProps/ctrlProp107.xml"/><Relationship Id="rId110" Type="http://schemas.openxmlformats.org/officeDocument/2006/relationships/ctrlProp" Target="../ctrlProps/ctrlProp130.xml"/><Relationship Id="rId131" Type="http://schemas.openxmlformats.org/officeDocument/2006/relationships/ctrlProp" Target="../ctrlProps/ctrlProp151.xml"/><Relationship Id="rId152" Type="http://schemas.openxmlformats.org/officeDocument/2006/relationships/ctrlProp" Target="../ctrlProps/ctrlProp172.xml"/><Relationship Id="rId173" Type="http://schemas.openxmlformats.org/officeDocument/2006/relationships/ctrlProp" Target="../ctrlProps/ctrlProp193.xml"/><Relationship Id="rId194" Type="http://schemas.openxmlformats.org/officeDocument/2006/relationships/ctrlProp" Target="../ctrlProps/ctrlProp214.xml"/><Relationship Id="rId208" Type="http://schemas.openxmlformats.org/officeDocument/2006/relationships/ctrlProp" Target="../ctrlProps/ctrlProp228.xml"/><Relationship Id="rId229" Type="http://schemas.openxmlformats.org/officeDocument/2006/relationships/ctrlProp" Target="../ctrlProps/ctrlProp249.xml"/><Relationship Id="rId14" Type="http://schemas.openxmlformats.org/officeDocument/2006/relationships/ctrlProp" Target="../ctrlProps/ctrlProp34.xml"/><Relationship Id="rId35" Type="http://schemas.openxmlformats.org/officeDocument/2006/relationships/ctrlProp" Target="../ctrlProps/ctrlProp55.xml"/><Relationship Id="rId56" Type="http://schemas.openxmlformats.org/officeDocument/2006/relationships/ctrlProp" Target="../ctrlProps/ctrlProp76.xml"/><Relationship Id="rId77" Type="http://schemas.openxmlformats.org/officeDocument/2006/relationships/ctrlProp" Target="../ctrlProps/ctrlProp97.xml"/><Relationship Id="rId100" Type="http://schemas.openxmlformats.org/officeDocument/2006/relationships/ctrlProp" Target="../ctrlProps/ctrlProp120.xml"/><Relationship Id="rId8" Type="http://schemas.openxmlformats.org/officeDocument/2006/relationships/ctrlProp" Target="../ctrlProps/ctrlProp28.xml"/><Relationship Id="rId98" Type="http://schemas.openxmlformats.org/officeDocument/2006/relationships/ctrlProp" Target="../ctrlProps/ctrlProp118.xml"/><Relationship Id="rId121" Type="http://schemas.openxmlformats.org/officeDocument/2006/relationships/ctrlProp" Target="../ctrlProps/ctrlProp141.xml"/><Relationship Id="rId142" Type="http://schemas.openxmlformats.org/officeDocument/2006/relationships/ctrlProp" Target="../ctrlProps/ctrlProp162.xml"/><Relationship Id="rId163" Type="http://schemas.openxmlformats.org/officeDocument/2006/relationships/ctrlProp" Target="../ctrlProps/ctrlProp183.xml"/><Relationship Id="rId184" Type="http://schemas.openxmlformats.org/officeDocument/2006/relationships/ctrlProp" Target="../ctrlProps/ctrlProp204.xml"/><Relationship Id="rId219" Type="http://schemas.openxmlformats.org/officeDocument/2006/relationships/ctrlProp" Target="../ctrlProps/ctrlProp239.xml"/><Relationship Id="rId230" Type="http://schemas.openxmlformats.org/officeDocument/2006/relationships/ctrlProp" Target="../ctrlProps/ctrlProp250.xml"/><Relationship Id="rId25" Type="http://schemas.openxmlformats.org/officeDocument/2006/relationships/ctrlProp" Target="../ctrlProps/ctrlProp45.xml"/><Relationship Id="rId46" Type="http://schemas.openxmlformats.org/officeDocument/2006/relationships/ctrlProp" Target="../ctrlProps/ctrlProp66.xml"/><Relationship Id="rId67" Type="http://schemas.openxmlformats.org/officeDocument/2006/relationships/ctrlProp" Target="../ctrlProps/ctrlProp87.xml"/><Relationship Id="rId88" Type="http://schemas.openxmlformats.org/officeDocument/2006/relationships/ctrlProp" Target="../ctrlProps/ctrlProp108.xml"/><Relationship Id="rId111" Type="http://schemas.openxmlformats.org/officeDocument/2006/relationships/ctrlProp" Target="../ctrlProps/ctrlProp131.xml"/><Relationship Id="rId132" Type="http://schemas.openxmlformats.org/officeDocument/2006/relationships/ctrlProp" Target="../ctrlProps/ctrlProp152.xml"/><Relationship Id="rId153" Type="http://schemas.openxmlformats.org/officeDocument/2006/relationships/ctrlProp" Target="../ctrlProps/ctrlProp173.xml"/><Relationship Id="rId174" Type="http://schemas.openxmlformats.org/officeDocument/2006/relationships/ctrlProp" Target="../ctrlProps/ctrlProp194.xml"/><Relationship Id="rId195" Type="http://schemas.openxmlformats.org/officeDocument/2006/relationships/ctrlProp" Target="../ctrlProps/ctrlProp215.xml"/><Relationship Id="rId209" Type="http://schemas.openxmlformats.org/officeDocument/2006/relationships/ctrlProp" Target="../ctrlProps/ctrlProp229.xml"/><Relationship Id="rId190" Type="http://schemas.openxmlformats.org/officeDocument/2006/relationships/ctrlProp" Target="../ctrlProps/ctrlProp210.xml"/><Relationship Id="rId204" Type="http://schemas.openxmlformats.org/officeDocument/2006/relationships/ctrlProp" Target="../ctrlProps/ctrlProp224.xml"/><Relationship Id="rId220" Type="http://schemas.openxmlformats.org/officeDocument/2006/relationships/ctrlProp" Target="../ctrlProps/ctrlProp240.xml"/><Relationship Id="rId225" Type="http://schemas.openxmlformats.org/officeDocument/2006/relationships/ctrlProp" Target="../ctrlProps/ctrlProp245.xml"/><Relationship Id="rId15" Type="http://schemas.openxmlformats.org/officeDocument/2006/relationships/ctrlProp" Target="../ctrlProps/ctrlProp35.xml"/><Relationship Id="rId36" Type="http://schemas.openxmlformats.org/officeDocument/2006/relationships/ctrlProp" Target="../ctrlProps/ctrlProp56.xml"/><Relationship Id="rId57" Type="http://schemas.openxmlformats.org/officeDocument/2006/relationships/ctrlProp" Target="../ctrlProps/ctrlProp77.xml"/><Relationship Id="rId106" Type="http://schemas.openxmlformats.org/officeDocument/2006/relationships/ctrlProp" Target="../ctrlProps/ctrlProp126.xml"/><Relationship Id="rId127" Type="http://schemas.openxmlformats.org/officeDocument/2006/relationships/ctrlProp" Target="../ctrlProps/ctrlProp147.xml"/><Relationship Id="rId10" Type="http://schemas.openxmlformats.org/officeDocument/2006/relationships/ctrlProp" Target="../ctrlProps/ctrlProp30.xml"/><Relationship Id="rId31" Type="http://schemas.openxmlformats.org/officeDocument/2006/relationships/ctrlProp" Target="../ctrlProps/ctrlProp51.xml"/><Relationship Id="rId52" Type="http://schemas.openxmlformats.org/officeDocument/2006/relationships/ctrlProp" Target="../ctrlProps/ctrlProp72.xml"/><Relationship Id="rId73" Type="http://schemas.openxmlformats.org/officeDocument/2006/relationships/ctrlProp" Target="../ctrlProps/ctrlProp93.xml"/><Relationship Id="rId78" Type="http://schemas.openxmlformats.org/officeDocument/2006/relationships/ctrlProp" Target="../ctrlProps/ctrlProp98.xml"/><Relationship Id="rId94" Type="http://schemas.openxmlformats.org/officeDocument/2006/relationships/ctrlProp" Target="../ctrlProps/ctrlProp114.xml"/><Relationship Id="rId99" Type="http://schemas.openxmlformats.org/officeDocument/2006/relationships/ctrlProp" Target="../ctrlProps/ctrlProp119.xml"/><Relationship Id="rId101" Type="http://schemas.openxmlformats.org/officeDocument/2006/relationships/ctrlProp" Target="../ctrlProps/ctrlProp121.xml"/><Relationship Id="rId122" Type="http://schemas.openxmlformats.org/officeDocument/2006/relationships/ctrlProp" Target="../ctrlProps/ctrlProp142.xml"/><Relationship Id="rId143" Type="http://schemas.openxmlformats.org/officeDocument/2006/relationships/ctrlProp" Target="../ctrlProps/ctrlProp163.xml"/><Relationship Id="rId148" Type="http://schemas.openxmlformats.org/officeDocument/2006/relationships/ctrlProp" Target="../ctrlProps/ctrlProp168.xml"/><Relationship Id="rId164" Type="http://schemas.openxmlformats.org/officeDocument/2006/relationships/ctrlProp" Target="../ctrlProps/ctrlProp184.xml"/><Relationship Id="rId169" Type="http://schemas.openxmlformats.org/officeDocument/2006/relationships/ctrlProp" Target="../ctrlProps/ctrlProp189.xml"/><Relationship Id="rId185" Type="http://schemas.openxmlformats.org/officeDocument/2006/relationships/ctrlProp" Target="../ctrlProps/ctrlProp205.xml"/><Relationship Id="rId4" Type="http://schemas.openxmlformats.org/officeDocument/2006/relationships/ctrlProp" Target="../ctrlProps/ctrlProp24.xml"/><Relationship Id="rId9" Type="http://schemas.openxmlformats.org/officeDocument/2006/relationships/ctrlProp" Target="../ctrlProps/ctrlProp29.xml"/><Relationship Id="rId180" Type="http://schemas.openxmlformats.org/officeDocument/2006/relationships/ctrlProp" Target="../ctrlProps/ctrlProp200.xml"/><Relationship Id="rId210" Type="http://schemas.openxmlformats.org/officeDocument/2006/relationships/ctrlProp" Target="../ctrlProps/ctrlProp230.xml"/><Relationship Id="rId215" Type="http://schemas.openxmlformats.org/officeDocument/2006/relationships/ctrlProp" Target="../ctrlProps/ctrlProp235.xml"/><Relationship Id="rId236" Type="http://schemas.openxmlformats.org/officeDocument/2006/relationships/ctrlProp" Target="../ctrlProps/ctrlProp256.xml"/><Relationship Id="rId26" Type="http://schemas.openxmlformats.org/officeDocument/2006/relationships/ctrlProp" Target="../ctrlProps/ctrlProp46.xml"/><Relationship Id="rId231" Type="http://schemas.openxmlformats.org/officeDocument/2006/relationships/ctrlProp" Target="../ctrlProps/ctrlProp251.xml"/><Relationship Id="rId47" Type="http://schemas.openxmlformats.org/officeDocument/2006/relationships/ctrlProp" Target="../ctrlProps/ctrlProp67.xml"/><Relationship Id="rId68" Type="http://schemas.openxmlformats.org/officeDocument/2006/relationships/ctrlProp" Target="../ctrlProps/ctrlProp88.xml"/><Relationship Id="rId89" Type="http://schemas.openxmlformats.org/officeDocument/2006/relationships/ctrlProp" Target="../ctrlProps/ctrlProp109.xml"/><Relationship Id="rId112" Type="http://schemas.openxmlformats.org/officeDocument/2006/relationships/ctrlProp" Target="../ctrlProps/ctrlProp132.xml"/><Relationship Id="rId133" Type="http://schemas.openxmlformats.org/officeDocument/2006/relationships/ctrlProp" Target="../ctrlProps/ctrlProp153.xml"/><Relationship Id="rId154" Type="http://schemas.openxmlformats.org/officeDocument/2006/relationships/ctrlProp" Target="../ctrlProps/ctrlProp174.xml"/><Relationship Id="rId175" Type="http://schemas.openxmlformats.org/officeDocument/2006/relationships/ctrlProp" Target="../ctrlProps/ctrlProp195.xml"/><Relationship Id="rId196" Type="http://schemas.openxmlformats.org/officeDocument/2006/relationships/ctrlProp" Target="../ctrlProps/ctrlProp216.xml"/><Relationship Id="rId200" Type="http://schemas.openxmlformats.org/officeDocument/2006/relationships/ctrlProp" Target="../ctrlProps/ctrlProp220.xml"/><Relationship Id="rId16" Type="http://schemas.openxmlformats.org/officeDocument/2006/relationships/ctrlProp" Target="../ctrlProps/ctrlProp36.xml"/><Relationship Id="rId221" Type="http://schemas.openxmlformats.org/officeDocument/2006/relationships/ctrlProp" Target="../ctrlProps/ctrlProp241.xml"/><Relationship Id="rId37" Type="http://schemas.openxmlformats.org/officeDocument/2006/relationships/ctrlProp" Target="../ctrlProps/ctrlProp57.xml"/><Relationship Id="rId58" Type="http://schemas.openxmlformats.org/officeDocument/2006/relationships/ctrlProp" Target="../ctrlProps/ctrlProp78.xml"/><Relationship Id="rId79" Type="http://schemas.openxmlformats.org/officeDocument/2006/relationships/ctrlProp" Target="../ctrlProps/ctrlProp99.xml"/><Relationship Id="rId102" Type="http://schemas.openxmlformats.org/officeDocument/2006/relationships/ctrlProp" Target="../ctrlProps/ctrlProp122.xml"/><Relationship Id="rId123" Type="http://schemas.openxmlformats.org/officeDocument/2006/relationships/ctrlProp" Target="../ctrlProps/ctrlProp143.xml"/><Relationship Id="rId144" Type="http://schemas.openxmlformats.org/officeDocument/2006/relationships/ctrlProp" Target="../ctrlProps/ctrlProp164.xml"/><Relationship Id="rId90" Type="http://schemas.openxmlformats.org/officeDocument/2006/relationships/ctrlProp" Target="../ctrlProps/ctrlProp110.xml"/><Relationship Id="rId165" Type="http://schemas.openxmlformats.org/officeDocument/2006/relationships/ctrlProp" Target="../ctrlProps/ctrlProp185.xml"/><Relationship Id="rId186" Type="http://schemas.openxmlformats.org/officeDocument/2006/relationships/ctrlProp" Target="../ctrlProps/ctrlProp206.xml"/><Relationship Id="rId211" Type="http://schemas.openxmlformats.org/officeDocument/2006/relationships/ctrlProp" Target="../ctrlProps/ctrlProp231.xml"/><Relationship Id="rId232" Type="http://schemas.openxmlformats.org/officeDocument/2006/relationships/ctrlProp" Target="../ctrlProps/ctrlProp252.xml"/><Relationship Id="rId27" Type="http://schemas.openxmlformats.org/officeDocument/2006/relationships/ctrlProp" Target="../ctrlProps/ctrlProp47.xml"/><Relationship Id="rId48" Type="http://schemas.openxmlformats.org/officeDocument/2006/relationships/ctrlProp" Target="../ctrlProps/ctrlProp68.xml"/><Relationship Id="rId69" Type="http://schemas.openxmlformats.org/officeDocument/2006/relationships/ctrlProp" Target="../ctrlProps/ctrlProp89.xml"/><Relationship Id="rId113" Type="http://schemas.openxmlformats.org/officeDocument/2006/relationships/ctrlProp" Target="../ctrlProps/ctrlProp133.xml"/><Relationship Id="rId134" Type="http://schemas.openxmlformats.org/officeDocument/2006/relationships/ctrlProp" Target="../ctrlProps/ctrlProp154.xml"/><Relationship Id="rId80" Type="http://schemas.openxmlformats.org/officeDocument/2006/relationships/ctrlProp" Target="../ctrlProps/ctrlProp100.xml"/><Relationship Id="rId155" Type="http://schemas.openxmlformats.org/officeDocument/2006/relationships/ctrlProp" Target="../ctrlProps/ctrlProp175.xml"/><Relationship Id="rId176" Type="http://schemas.openxmlformats.org/officeDocument/2006/relationships/ctrlProp" Target="../ctrlProps/ctrlProp196.xml"/><Relationship Id="rId197" Type="http://schemas.openxmlformats.org/officeDocument/2006/relationships/ctrlProp" Target="../ctrlProps/ctrlProp217.xml"/><Relationship Id="rId201" Type="http://schemas.openxmlformats.org/officeDocument/2006/relationships/ctrlProp" Target="../ctrlProps/ctrlProp221.xml"/><Relationship Id="rId222" Type="http://schemas.openxmlformats.org/officeDocument/2006/relationships/ctrlProp" Target="../ctrlProps/ctrlProp242.xml"/><Relationship Id="rId17" Type="http://schemas.openxmlformats.org/officeDocument/2006/relationships/ctrlProp" Target="../ctrlProps/ctrlProp37.xml"/><Relationship Id="rId38" Type="http://schemas.openxmlformats.org/officeDocument/2006/relationships/ctrlProp" Target="../ctrlProps/ctrlProp58.xml"/><Relationship Id="rId59" Type="http://schemas.openxmlformats.org/officeDocument/2006/relationships/ctrlProp" Target="../ctrlProps/ctrlProp79.xml"/><Relationship Id="rId103" Type="http://schemas.openxmlformats.org/officeDocument/2006/relationships/ctrlProp" Target="../ctrlProps/ctrlProp123.xml"/><Relationship Id="rId124" Type="http://schemas.openxmlformats.org/officeDocument/2006/relationships/ctrlProp" Target="../ctrlProps/ctrlProp144.xml"/><Relationship Id="rId70" Type="http://schemas.openxmlformats.org/officeDocument/2006/relationships/ctrlProp" Target="../ctrlProps/ctrlProp90.xml"/><Relationship Id="rId91" Type="http://schemas.openxmlformats.org/officeDocument/2006/relationships/ctrlProp" Target="../ctrlProps/ctrlProp111.xml"/><Relationship Id="rId145" Type="http://schemas.openxmlformats.org/officeDocument/2006/relationships/ctrlProp" Target="../ctrlProps/ctrlProp165.xml"/><Relationship Id="rId166" Type="http://schemas.openxmlformats.org/officeDocument/2006/relationships/ctrlProp" Target="../ctrlProps/ctrlProp186.xml"/><Relationship Id="rId187" Type="http://schemas.openxmlformats.org/officeDocument/2006/relationships/ctrlProp" Target="../ctrlProps/ctrlProp207.xml"/><Relationship Id="rId1" Type="http://schemas.openxmlformats.org/officeDocument/2006/relationships/printerSettings" Target="../printerSettings/printerSettings4.bin"/><Relationship Id="rId212" Type="http://schemas.openxmlformats.org/officeDocument/2006/relationships/ctrlProp" Target="../ctrlProps/ctrlProp232.xml"/><Relationship Id="rId233" Type="http://schemas.openxmlformats.org/officeDocument/2006/relationships/ctrlProp" Target="../ctrlProps/ctrlProp253.xml"/><Relationship Id="rId28" Type="http://schemas.openxmlformats.org/officeDocument/2006/relationships/ctrlProp" Target="../ctrlProps/ctrlProp48.xml"/><Relationship Id="rId49" Type="http://schemas.openxmlformats.org/officeDocument/2006/relationships/ctrlProp" Target="../ctrlProps/ctrlProp69.xml"/><Relationship Id="rId114" Type="http://schemas.openxmlformats.org/officeDocument/2006/relationships/ctrlProp" Target="../ctrlProps/ctrlProp134.xml"/><Relationship Id="rId60" Type="http://schemas.openxmlformats.org/officeDocument/2006/relationships/ctrlProp" Target="../ctrlProps/ctrlProp80.xml"/><Relationship Id="rId81" Type="http://schemas.openxmlformats.org/officeDocument/2006/relationships/ctrlProp" Target="../ctrlProps/ctrlProp101.xml"/><Relationship Id="rId135" Type="http://schemas.openxmlformats.org/officeDocument/2006/relationships/ctrlProp" Target="../ctrlProps/ctrlProp155.xml"/><Relationship Id="rId156" Type="http://schemas.openxmlformats.org/officeDocument/2006/relationships/ctrlProp" Target="../ctrlProps/ctrlProp176.xml"/><Relationship Id="rId177" Type="http://schemas.openxmlformats.org/officeDocument/2006/relationships/ctrlProp" Target="../ctrlProps/ctrlProp197.xml"/><Relationship Id="rId198" Type="http://schemas.openxmlformats.org/officeDocument/2006/relationships/ctrlProp" Target="../ctrlProps/ctrlProp218.xml"/><Relationship Id="rId202" Type="http://schemas.openxmlformats.org/officeDocument/2006/relationships/ctrlProp" Target="../ctrlProps/ctrlProp222.xml"/><Relationship Id="rId223" Type="http://schemas.openxmlformats.org/officeDocument/2006/relationships/ctrlProp" Target="../ctrlProps/ctrlProp243.xml"/><Relationship Id="rId18" Type="http://schemas.openxmlformats.org/officeDocument/2006/relationships/ctrlProp" Target="../ctrlProps/ctrlProp38.xml"/><Relationship Id="rId39" Type="http://schemas.openxmlformats.org/officeDocument/2006/relationships/ctrlProp" Target="../ctrlProps/ctrlProp59.xml"/><Relationship Id="rId50" Type="http://schemas.openxmlformats.org/officeDocument/2006/relationships/ctrlProp" Target="../ctrlProps/ctrlProp70.xml"/><Relationship Id="rId104" Type="http://schemas.openxmlformats.org/officeDocument/2006/relationships/ctrlProp" Target="../ctrlProps/ctrlProp124.xml"/><Relationship Id="rId125" Type="http://schemas.openxmlformats.org/officeDocument/2006/relationships/ctrlProp" Target="../ctrlProps/ctrlProp145.xml"/><Relationship Id="rId146" Type="http://schemas.openxmlformats.org/officeDocument/2006/relationships/ctrlProp" Target="../ctrlProps/ctrlProp166.xml"/><Relationship Id="rId167" Type="http://schemas.openxmlformats.org/officeDocument/2006/relationships/ctrlProp" Target="../ctrlProps/ctrlProp187.xml"/><Relationship Id="rId188" Type="http://schemas.openxmlformats.org/officeDocument/2006/relationships/ctrlProp" Target="../ctrlProps/ctrlProp208.xml"/><Relationship Id="rId71" Type="http://schemas.openxmlformats.org/officeDocument/2006/relationships/ctrlProp" Target="../ctrlProps/ctrlProp91.xml"/><Relationship Id="rId92" Type="http://schemas.openxmlformats.org/officeDocument/2006/relationships/ctrlProp" Target="../ctrlProps/ctrlProp112.xml"/><Relationship Id="rId213" Type="http://schemas.openxmlformats.org/officeDocument/2006/relationships/ctrlProp" Target="../ctrlProps/ctrlProp233.xml"/><Relationship Id="rId234" Type="http://schemas.openxmlformats.org/officeDocument/2006/relationships/ctrlProp" Target="../ctrlProps/ctrlProp254.xml"/><Relationship Id="rId2" Type="http://schemas.openxmlformats.org/officeDocument/2006/relationships/drawing" Target="../drawings/drawing3.xml"/><Relationship Id="rId29" Type="http://schemas.openxmlformats.org/officeDocument/2006/relationships/ctrlProp" Target="../ctrlProps/ctrlProp49.xml"/><Relationship Id="rId40" Type="http://schemas.openxmlformats.org/officeDocument/2006/relationships/ctrlProp" Target="../ctrlProps/ctrlProp60.xml"/><Relationship Id="rId115" Type="http://schemas.openxmlformats.org/officeDocument/2006/relationships/ctrlProp" Target="../ctrlProps/ctrlProp135.xml"/><Relationship Id="rId136" Type="http://schemas.openxmlformats.org/officeDocument/2006/relationships/ctrlProp" Target="../ctrlProps/ctrlProp156.xml"/><Relationship Id="rId157" Type="http://schemas.openxmlformats.org/officeDocument/2006/relationships/ctrlProp" Target="../ctrlProps/ctrlProp177.xml"/><Relationship Id="rId178" Type="http://schemas.openxmlformats.org/officeDocument/2006/relationships/ctrlProp" Target="../ctrlProps/ctrlProp198.xml"/><Relationship Id="rId61" Type="http://schemas.openxmlformats.org/officeDocument/2006/relationships/ctrlProp" Target="../ctrlProps/ctrlProp81.xml"/><Relationship Id="rId82" Type="http://schemas.openxmlformats.org/officeDocument/2006/relationships/ctrlProp" Target="../ctrlProps/ctrlProp102.xml"/><Relationship Id="rId199" Type="http://schemas.openxmlformats.org/officeDocument/2006/relationships/ctrlProp" Target="../ctrlProps/ctrlProp219.xml"/><Relationship Id="rId203" Type="http://schemas.openxmlformats.org/officeDocument/2006/relationships/ctrlProp" Target="../ctrlProps/ctrlProp223.xml"/><Relationship Id="rId19" Type="http://schemas.openxmlformats.org/officeDocument/2006/relationships/ctrlProp" Target="../ctrlProps/ctrlProp39.xml"/><Relationship Id="rId224" Type="http://schemas.openxmlformats.org/officeDocument/2006/relationships/ctrlProp" Target="../ctrlProps/ctrlProp244.xml"/><Relationship Id="rId30" Type="http://schemas.openxmlformats.org/officeDocument/2006/relationships/ctrlProp" Target="../ctrlProps/ctrlProp50.xml"/><Relationship Id="rId105" Type="http://schemas.openxmlformats.org/officeDocument/2006/relationships/ctrlProp" Target="../ctrlProps/ctrlProp125.xml"/><Relationship Id="rId126" Type="http://schemas.openxmlformats.org/officeDocument/2006/relationships/ctrlProp" Target="../ctrlProps/ctrlProp146.xml"/><Relationship Id="rId147" Type="http://schemas.openxmlformats.org/officeDocument/2006/relationships/ctrlProp" Target="../ctrlProps/ctrlProp167.xml"/><Relationship Id="rId168" Type="http://schemas.openxmlformats.org/officeDocument/2006/relationships/ctrlProp" Target="../ctrlProps/ctrlProp188.xml"/><Relationship Id="rId51" Type="http://schemas.openxmlformats.org/officeDocument/2006/relationships/ctrlProp" Target="../ctrlProps/ctrlProp71.xml"/><Relationship Id="rId72" Type="http://schemas.openxmlformats.org/officeDocument/2006/relationships/ctrlProp" Target="../ctrlProps/ctrlProp92.xml"/><Relationship Id="rId93" Type="http://schemas.openxmlformats.org/officeDocument/2006/relationships/ctrlProp" Target="../ctrlProps/ctrlProp113.xml"/><Relationship Id="rId189" Type="http://schemas.openxmlformats.org/officeDocument/2006/relationships/ctrlProp" Target="../ctrlProps/ctrlProp209.xml"/><Relationship Id="rId3" Type="http://schemas.openxmlformats.org/officeDocument/2006/relationships/vmlDrawing" Target="../drawings/vmlDrawing2.vml"/><Relationship Id="rId214" Type="http://schemas.openxmlformats.org/officeDocument/2006/relationships/ctrlProp" Target="../ctrlProps/ctrlProp234.xml"/><Relationship Id="rId235" Type="http://schemas.openxmlformats.org/officeDocument/2006/relationships/ctrlProp" Target="../ctrlProps/ctrlProp255.xml"/><Relationship Id="rId116" Type="http://schemas.openxmlformats.org/officeDocument/2006/relationships/ctrlProp" Target="../ctrlProps/ctrlProp136.xml"/><Relationship Id="rId137" Type="http://schemas.openxmlformats.org/officeDocument/2006/relationships/ctrlProp" Target="../ctrlProps/ctrlProp157.xml"/><Relationship Id="rId158" Type="http://schemas.openxmlformats.org/officeDocument/2006/relationships/ctrlProp" Target="../ctrlProps/ctrlProp178.xml"/><Relationship Id="rId20" Type="http://schemas.openxmlformats.org/officeDocument/2006/relationships/ctrlProp" Target="../ctrlProps/ctrlProp40.xml"/><Relationship Id="rId41" Type="http://schemas.openxmlformats.org/officeDocument/2006/relationships/ctrlProp" Target="../ctrlProps/ctrlProp61.xml"/><Relationship Id="rId62" Type="http://schemas.openxmlformats.org/officeDocument/2006/relationships/ctrlProp" Target="../ctrlProps/ctrlProp82.xml"/><Relationship Id="rId83" Type="http://schemas.openxmlformats.org/officeDocument/2006/relationships/ctrlProp" Target="../ctrlProps/ctrlProp103.xml"/><Relationship Id="rId179"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3.xml"/><Relationship Id="rId21" Type="http://schemas.openxmlformats.org/officeDocument/2006/relationships/ctrlProp" Target="../ctrlProps/ctrlProp277.xml"/><Relationship Id="rId42" Type="http://schemas.openxmlformats.org/officeDocument/2006/relationships/ctrlProp" Target="../ctrlProps/ctrlProp298.xml"/><Relationship Id="rId63" Type="http://schemas.openxmlformats.org/officeDocument/2006/relationships/ctrlProp" Target="../ctrlProps/ctrlProp319.xml"/><Relationship Id="rId84" Type="http://schemas.openxmlformats.org/officeDocument/2006/relationships/ctrlProp" Target="../ctrlProps/ctrlProp340.xml"/><Relationship Id="rId138" Type="http://schemas.openxmlformats.org/officeDocument/2006/relationships/ctrlProp" Target="../ctrlProps/ctrlProp394.xml"/><Relationship Id="rId159" Type="http://schemas.openxmlformats.org/officeDocument/2006/relationships/ctrlProp" Target="../ctrlProps/ctrlProp415.xml"/><Relationship Id="rId170" Type="http://schemas.openxmlformats.org/officeDocument/2006/relationships/ctrlProp" Target="../ctrlProps/ctrlProp426.xml"/><Relationship Id="rId191" Type="http://schemas.openxmlformats.org/officeDocument/2006/relationships/ctrlProp" Target="../ctrlProps/ctrlProp447.xml"/><Relationship Id="rId205" Type="http://schemas.openxmlformats.org/officeDocument/2006/relationships/ctrlProp" Target="../ctrlProps/ctrlProp461.xml"/><Relationship Id="rId226" Type="http://schemas.openxmlformats.org/officeDocument/2006/relationships/ctrlProp" Target="../ctrlProps/ctrlProp482.xml"/><Relationship Id="rId107" Type="http://schemas.openxmlformats.org/officeDocument/2006/relationships/ctrlProp" Target="../ctrlProps/ctrlProp363.xml"/><Relationship Id="rId11" Type="http://schemas.openxmlformats.org/officeDocument/2006/relationships/ctrlProp" Target="../ctrlProps/ctrlProp267.xml"/><Relationship Id="rId32" Type="http://schemas.openxmlformats.org/officeDocument/2006/relationships/ctrlProp" Target="../ctrlProps/ctrlProp288.xml"/><Relationship Id="rId53" Type="http://schemas.openxmlformats.org/officeDocument/2006/relationships/ctrlProp" Target="../ctrlProps/ctrlProp309.xml"/><Relationship Id="rId74" Type="http://schemas.openxmlformats.org/officeDocument/2006/relationships/ctrlProp" Target="../ctrlProps/ctrlProp330.xml"/><Relationship Id="rId128" Type="http://schemas.openxmlformats.org/officeDocument/2006/relationships/ctrlProp" Target="../ctrlProps/ctrlProp384.xml"/><Relationship Id="rId149" Type="http://schemas.openxmlformats.org/officeDocument/2006/relationships/ctrlProp" Target="../ctrlProps/ctrlProp405.xml"/><Relationship Id="rId5" Type="http://schemas.openxmlformats.org/officeDocument/2006/relationships/ctrlProp" Target="../ctrlProps/ctrlProp261.xml"/><Relationship Id="rId95" Type="http://schemas.openxmlformats.org/officeDocument/2006/relationships/ctrlProp" Target="../ctrlProps/ctrlProp351.xml"/><Relationship Id="rId160" Type="http://schemas.openxmlformats.org/officeDocument/2006/relationships/ctrlProp" Target="../ctrlProps/ctrlProp416.xml"/><Relationship Id="rId181" Type="http://schemas.openxmlformats.org/officeDocument/2006/relationships/ctrlProp" Target="../ctrlProps/ctrlProp437.xml"/><Relationship Id="rId216" Type="http://schemas.openxmlformats.org/officeDocument/2006/relationships/ctrlProp" Target="../ctrlProps/ctrlProp472.xml"/><Relationship Id="rId22" Type="http://schemas.openxmlformats.org/officeDocument/2006/relationships/ctrlProp" Target="../ctrlProps/ctrlProp278.xml"/><Relationship Id="rId43" Type="http://schemas.openxmlformats.org/officeDocument/2006/relationships/ctrlProp" Target="../ctrlProps/ctrlProp299.xml"/><Relationship Id="rId64" Type="http://schemas.openxmlformats.org/officeDocument/2006/relationships/ctrlProp" Target="../ctrlProps/ctrlProp320.xml"/><Relationship Id="rId118" Type="http://schemas.openxmlformats.org/officeDocument/2006/relationships/ctrlProp" Target="../ctrlProps/ctrlProp374.xml"/><Relationship Id="rId139" Type="http://schemas.openxmlformats.org/officeDocument/2006/relationships/ctrlProp" Target="../ctrlProps/ctrlProp395.xml"/><Relationship Id="rId85" Type="http://schemas.openxmlformats.org/officeDocument/2006/relationships/ctrlProp" Target="../ctrlProps/ctrlProp341.xml"/><Relationship Id="rId150" Type="http://schemas.openxmlformats.org/officeDocument/2006/relationships/ctrlProp" Target="../ctrlProps/ctrlProp406.xml"/><Relationship Id="rId171" Type="http://schemas.openxmlformats.org/officeDocument/2006/relationships/ctrlProp" Target="../ctrlProps/ctrlProp427.xml"/><Relationship Id="rId192" Type="http://schemas.openxmlformats.org/officeDocument/2006/relationships/ctrlProp" Target="../ctrlProps/ctrlProp448.xml"/><Relationship Id="rId206" Type="http://schemas.openxmlformats.org/officeDocument/2006/relationships/ctrlProp" Target="../ctrlProps/ctrlProp462.xml"/><Relationship Id="rId227" Type="http://schemas.openxmlformats.org/officeDocument/2006/relationships/ctrlProp" Target="../ctrlProps/ctrlProp483.xml"/><Relationship Id="rId12" Type="http://schemas.openxmlformats.org/officeDocument/2006/relationships/ctrlProp" Target="../ctrlProps/ctrlProp268.xml"/><Relationship Id="rId33" Type="http://schemas.openxmlformats.org/officeDocument/2006/relationships/ctrlProp" Target="../ctrlProps/ctrlProp289.xml"/><Relationship Id="rId108" Type="http://schemas.openxmlformats.org/officeDocument/2006/relationships/ctrlProp" Target="../ctrlProps/ctrlProp364.xml"/><Relationship Id="rId129" Type="http://schemas.openxmlformats.org/officeDocument/2006/relationships/ctrlProp" Target="../ctrlProps/ctrlProp385.xml"/><Relationship Id="rId54" Type="http://schemas.openxmlformats.org/officeDocument/2006/relationships/ctrlProp" Target="../ctrlProps/ctrlProp310.xml"/><Relationship Id="rId75" Type="http://schemas.openxmlformats.org/officeDocument/2006/relationships/ctrlProp" Target="../ctrlProps/ctrlProp331.xml"/><Relationship Id="rId96" Type="http://schemas.openxmlformats.org/officeDocument/2006/relationships/ctrlProp" Target="../ctrlProps/ctrlProp352.xml"/><Relationship Id="rId140" Type="http://schemas.openxmlformats.org/officeDocument/2006/relationships/ctrlProp" Target="../ctrlProps/ctrlProp396.xml"/><Relationship Id="rId161" Type="http://schemas.openxmlformats.org/officeDocument/2006/relationships/ctrlProp" Target="../ctrlProps/ctrlProp417.xml"/><Relationship Id="rId182" Type="http://schemas.openxmlformats.org/officeDocument/2006/relationships/ctrlProp" Target="../ctrlProps/ctrlProp438.xml"/><Relationship Id="rId217" Type="http://schemas.openxmlformats.org/officeDocument/2006/relationships/ctrlProp" Target="../ctrlProps/ctrlProp473.xml"/><Relationship Id="rId6" Type="http://schemas.openxmlformats.org/officeDocument/2006/relationships/ctrlProp" Target="../ctrlProps/ctrlProp262.xml"/><Relationship Id="rId23" Type="http://schemas.openxmlformats.org/officeDocument/2006/relationships/ctrlProp" Target="../ctrlProps/ctrlProp279.xml"/><Relationship Id="rId119" Type="http://schemas.openxmlformats.org/officeDocument/2006/relationships/ctrlProp" Target="../ctrlProps/ctrlProp375.xml"/><Relationship Id="rId44" Type="http://schemas.openxmlformats.org/officeDocument/2006/relationships/ctrlProp" Target="../ctrlProps/ctrlProp300.xml"/><Relationship Id="rId65" Type="http://schemas.openxmlformats.org/officeDocument/2006/relationships/ctrlProp" Target="../ctrlProps/ctrlProp321.xml"/><Relationship Id="rId86" Type="http://schemas.openxmlformats.org/officeDocument/2006/relationships/ctrlProp" Target="../ctrlProps/ctrlProp342.xml"/><Relationship Id="rId130" Type="http://schemas.openxmlformats.org/officeDocument/2006/relationships/ctrlProp" Target="../ctrlProps/ctrlProp386.xml"/><Relationship Id="rId151" Type="http://schemas.openxmlformats.org/officeDocument/2006/relationships/ctrlProp" Target="../ctrlProps/ctrlProp407.xml"/><Relationship Id="rId172" Type="http://schemas.openxmlformats.org/officeDocument/2006/relationships/ctrlProp" Target="../ctrlProps/ctrlProp428.xml"/><Relationship Id="rId193" Type="http://schemas.openxmlformats.org/officeDocument/2006/relationships/ctrlProp" Target="../ctrlProps/ctrlProp449.xml"/><Relationship Id="rId207" Type="http://schemas.openxmlformats.org/officeDocument/2006/relationships/ctrlProp" Target="../ctrlProps/ctrlProp463.xml"/><Relationship Id="rId228" Type="http://schemas.openxmlformats.org/officeDocument/2006/relationships/ctrlProp" Target="../ctrlProps/ctrlProp484.xml"/><Relationship Id="rId13" Type="http://schemas.openxmlformats.org/officeDocument/2006/relationships/ctrlProp" Target="../ctrlProps/ctrlProp269.xml"/><Relationship Id="rId109" Type="http://schemas.openxmlformats.org/officeDocument/2006/relationships/ctrlProp" Target="../ctrlProps/ctrlProp365.xml"/><Relationship Id="rId34" Type="http://schemas.openxmlformats.org/officeDocument/2006/relationships/ctrlProp" Target="../ctrlProps/ctrlProp290.xml"/><Relationship Id="rId55" Type="http://schemas.openxmlformats.org/officeDocument/2006/relationships/ctrlProp" Target="../ctrlProps/ctrlProp311.xml"/><Relationship Id="rId76" Type="http://schemas.openxmlformats.org/officeDocument/2006/relationships/ctrlProp" Target="../ctrlProps/ctrlProp332.xml"/><Relationship Id="rId97" Type="http://schemas.openxmlformats.org/officeDocument/2006/relationships/ctrlProp" Target="../ctrlProps/ctrlProp353.xml"/><Relationship Id="rId120" Type="http://schemas.openxmlformats.org/officeDocument/2006/relationships/ctrlProp" Target="../ctrlProps/ctrlProp376.xml"/><Relationship Id="rId141" Type="http://schemas.openxmlformats.org/officeDocument/2006/relationships/ctrlProp" Target="../ctrlProps/ctrlProp397.xml"/><Relationship Id="rId7" Type="http://schemas.openxmlformats.org/officeDocument/2006/relationships/ctrlProp" Target="../ctrlProps/ctrlProp263.xml"/><Relationship Id="rId162" Type="http://schemas.openxmlformats.org/officeDocument/2006/relationships/ctrlProp" Target="../ctrlProps/ctrlProp418.xml"/><Relationship Id="rId183" Type="http://schemas.openxmlformats.org/officeDocument/2006/relationships/ctrlProp" Target="../ctrlProps/ctrlProp439.xml"/><Relationship Id="rId218" Type="http://schemas.openxmlformats.org/officeDocument/2006/relationships/ctrlProp" Target="../ctrlProps/ctrlProp474.xml"/><Relationship Id="rId24" Type="http://schemas.openxmlformats.org/officeDocument/2006/relationships/ctrlProp" Target="../ctrlProps/ctrlProp280.xml"/><Relationship Id="rId45" Type="http://schemas.openxmlformats.org/officeDocument/2006/relationships/ctrlProp" Target="../ctrlProps/ctrlProp301.xml"/><Relationship Id="rId66" Type="http://schemas.openxmlformats.org/officeDocument/2006/relationships/ctrlProp" Target="../ctrlProps/ctrlProp322.xml"/><Relationship Id="rId87" Type="http://schemas.openxmlformats.org/officeDocument/2006/relationships/ctrlProp" Target="../ctrlProps/ctrlProp343.xml"/><Relationship Id="rId110" Type="http://schemas.openxmlformats.org/officeDocument/2006/relationships/ctrlProp" Target="../ctrlProps/ctrlProp366.xml"/><Relationship Id="rId131" Type="http://schemas.openxmlformats.org/officeDocument/2006/relationships/ctrlProp" Target="../ctrlProps/ctrlProp387.xml"/><Relationship Id="rId152" Type="http://schemas.openxmlformats.org/officeDocument/2006/relationships/ctrlProp" Target="../ctrlProps/ctrlProp408.xml"/><Relationship Id="rId173" Type="http://schemas.openxmlformats.org/officeDocument/2006/relationships/ctrlProp" Target="../ctrlProps/ctrlProp429.xml"/><Relationship Id="rId194" Type="http://schemas.openxmlformats.org/officeDocument/2006/relationships/ctrlProp" Target="../ctrlProps/ctrlProp450.xml"/><Relationship Id="rId208" Type="http://schemas.openxmlformats.org/officeDocument/2006/relationships/ctrlProp" Target="../ctrlProps/ctrlProp464.xml"/><Relationship Id="rId229" Type="http://schemas.openxmlformats.org/officeDocument/2006/relationships/ctrlProp" Target="../ctrlProps/ctrlProp485.xml"/><Relationship Id="rId14" Type="http://schemas.openxmlformats.org/officeDocument/2006/relationships/ctrlProp" Target="../ctrlProps/ctrlProp270.xml"/><Relationship Id="rId35" Type="http://schemas.openxmlformats.org/officeDocument/2006/relationships/ctrlProp" Target="../ctrlProps/ctrlProp291.xml"/><Relationship Id="rId56" Type="http://schemas.openxmlformats.org/officeDocument/2006/relationships/ctrlProp" Target="../ctrlProps/ctrlProp312.xml"/><Relationship Id="rId77" Type="http://schemas.openxmlformats.org/officeDocument/2006/relationships/ctrlProp" Target="../ctrlProps/ctrlProp333.xml"/><Relationship Id="rId100" Type="http://schemas.openxmlformats.org/officeDocument/2006/relationships/ctrlProp" Target="../ctrlProps/ctrlProp356.xml"/><Relationship Id="rId8" Type="http://schemas.openxmlformats.org/officeDocument/2006/relationships/ctrlProp" Target="../ctrlProps/ctrlProp264.xml"/><Relationship Id="rId98" Type="http://schemas.openxmlformats.org/officeDocument/2006/relationships/ctrlProp" Target="../ctrlProps/ctrlProp354.xml"/><Relationship Id="rId121" Type="http://schemas.openxmlformats.org/officeDocument/2006/relationships/ctrlProp" Target="../ctrlProps/ctrlProp377.xml"/><Relationship Id="rId142" Type="http://schemas.openxmlformats.org/officeDocument/2006/relationships/ctrlProp" Target="../ctrlProps/ctrlProp398.xml"/><Relationship Id="rId163" Type="http://schemas.openxmlformats.org/officeDocument/2006/relationships/ctrlProp" Target="../ctrlProps/ctrlProp419.xml"/><Relationship Id="rId184" Type="http://schemas.openxmlformats.org/officeDocument/2006/relationships/ctrlProp" Target="../ctrlProps/ctrlProp440.xml"/><Relationship Id="rId219" Type="http://schemas.openxmlformats.org/officeDocument/2006/relationships/ctrlProp" Target="../ctrlProps/ctrlProp475.xml"/><Relationship Id="rId230" Type="http://schemas.openxmlformats.org/officeDocument/2006/relationships/ctrlProp" Target="../ctrlProps/ctrlProp486.xml"/><Relationship Id="rId25" Type="http://schemas.openxmlformats.org/officeDocument/2006/relationships/ctrlProp" Target="../ctrlProps/ctrlProp281.xml"/><Relationship Id="rId46" Type="http://schemas.openxmlformats.org/officeDocument/2006/relationships/ctrlProp" Target="../ctrlProps/ctrlProp302.xml"/><Relationship Id="rId67" Type="http://schemas.openxmlformats.org/officeDocument/2006/relationships/ctrlProp" Target="../ctrlProps/ctrlProp323.xml"/><Relationship Id="rId20" Type="http://schemas.openxmlformats.org/officeDocument/2006/relationships/ctrlProp" Target="../ctrlProps/ctrlProp276.xml"/><Relationship Id="rId41" Type="http://schemas.openxmlformats.org/officeDocument/2006/relationships/ctrlProp" Target="../ctrlProps/ctrlProp297.xml"/><Relationship Id="rId62" Type="http://schemas.openxmlformats.org/officeDocument/2006/relationships/ctrlProp" Target="../ctrlProps/ctrlProp318.xml"/><Relationship Id="rId83" Type="http://schemas.openxmlformats.org/officeDocument/2006/relationships/ctrlProp" Target="../ctrlProps/ctrlProp339.xml"/><Relationship Id="rId88" Type="http://schemas.openxmlformats.org/officeDocument/2006/relationships/ctrlProp" Target="../ctrlProps/ctrlProp344.xml"/><Relationship Id="rId111" Type="http://schemas.openxmlformats.org/officeDocument/2006/relationships/ctrlProp" Target="../ctrlProps/ctrlProp367.xml"/><Relationship Id="rId132" Type="http://schemas.openxmlformats.org/officeDocument/2006/relationships/ctrlProp" Target="../ctrlProps/ctrlProp388.xml"/><Relationship Id="rId153" Type="http://schemas.openxmlformats.org/officeDocument/2006/relationships/ctrlProp" Target="../ctrlProps/ctrlProp409.xml"/><Relationship Id="rId174" Type="http://schemas.openxmlformats.org/officeDocument/2006/relationships/ctrlProp" Target="../ctrlProps/ctrlProp430.xml"/><Relationship Id="rId179" Type="http://schemas.openxmlformats.org/officeDocument/2006/relationships/ctrlProp" Target="../ctrlProps/ctrlProp435.xml"/><Relationship Id="rId195" Type="http://schemas.openxmlformats.org/officeDocument/2006/relationships/ctrlProp" Target="../ctrlProps/ctrlProp451.xml"/><Relationship Id="rId209" Type="http://schemas.openxmlformats.org/officeDocument/2006/relationships/ctrlProp" Target="../ctrlProps/ctrlProp465.xml"/><Relationship Id="rId190" Type="http://schemas.openxmlformats.org/officeDocument/2006/relationships/ctrlProp" Target="../ctrlProps/ctrlProp446.xml"/><Relationship Id="rId204" Type="http://schemas.openxmlformats.org/officeDocument/2006/relationships/ctrlProp" Target="../ctrlProps/ctrlProp460.xml"/><Relationship Id="rId220" Type="http://schemas.openxmlformats.org/officeDocument/2006/relationships/ctrlProp" Target="../ctrlProps/ctrlProp476.xml"/><Relationship Id="rId225" Type="http://schemas.openxmlformats.org/officeDocument/2006/relationships/ctrlProp" Target="../ctrlProps/ctrlProp481.xml"/><Relationship Id="rId15" Type="http://schemas.openxmlformats.org/officeDocument/2006/relationships/ctrlProp" Target="../ctrlProps/ctrlProp271.xml"/><Relationship Id="rId36" Type="http://schemas.openxmlformats.org/officeDocument/2006/relationships/ctrlProp" Target="../ctrlProps/ctrlProp292.xml"/><Relationship Id="rId57" Type="http://schemas.openxmlformats.org/officeDocument/2006/relationships/ctrlProp" Target="../ctrlProps/ctrlProp313.xml"/><Relationship Id="rId106" Type="http://schemas.openxmlformats.org/officeDocument/2006/relationships/ctrlProp" Target="../ctrlProps/ctrlProp362.xml"/><Relationship Id="rId127" Type="http://schemas.openxmlformats.org/officeDocument/2006/relationships/ctrlProp" Target="../ctrlProps/ctrlProp383.xml"/><Relationship Id="rId10" Type="http://schemas.openxmlformats.org/officeDocument/2006/relationships/ctrlProp" Target="../ctrlProps/ctrlProp266.xml"/><Relationship Id="rId31" Type="http://schemas.openxmlformats.org/officeDocument/2006/relationships/ctrlProp" Target="../ctrlProps/ctrlProp287.xml"/><Relationship Id="rId52" Type="http://schemas.openxmlformats.org/officeDocument/2006/relationships/ctrlProp" Target="../ctrlProps/ctrlProp308.xml"/><Relationship Id="rId73" Type="http://schemas.openxmlformats.org/officeDocument/2006/relationships/ctrlProp" Target="../ctrlProps/ctrlProp329.xml"/><Relationship Id="rId78" Type="http://schemas.openxmlformats.org/officeDocument/2006/relationships/ctrlProp" Target="../ctrlProps/ctrlProp334.xml"/><Relationship Id="rId94" Type="http://schemas.openxmlformats.org/officeDocument/2006/relationships/ctrlProp" Target="../ctrlProps/ctrlProp350.xml"/><Relationship Id="rId99" Type="http://schemas.openxmlformats.org/officeDocument/2006/relationships/ctrlProp" Target="../ctrlProps/ctrlProp355.xml"/><Relationship Id="rId101" Type="http://schemas.openxmlformats.org/officeDocument/2006/relationships/ctrlProp" Target="../ctrlProps/ctrlProp357.xml"/><Relationship Id="rId122" Type="http://schemas.openxmlformats.org/officeDocument/2006/relationships/ctrlProp" Target="../ctrlProps/ctrlProp378.xml"/><Relationship Id="rId143" Type="http://schemas.openxmlformats.org/officeDocument/2006/relationships/ctrlProp" Target="../ctrlProps/ctrlProp399.xml"/><Relationship Id="rId148" Type="http://schemas.openxmlformats.org/officeDocument/2006/relationships/ctrlProp" Target="../ctrlProps/ctrlProp404.xml"/><Relationship Id="rId164" Type="http://schemas.openxmlformats.org/officeDocument/2006/relationships/ctrlProp" Target="../ctrlProps/ctrlProp420.xml"/><Relationship Id="rId169" Type="http://schemas.openxmlformats.org/officeDocument/2006/relationships/ctrlProp" Target="../ctrlProps/ctrlProp425.xml"/><Relationship Id="rId185" Type="http://schemas.openxmlformats.org/officeDocument/2006/relationships/ctrlProp" Target="../ctrlProps/ctrlProp441.xml"/><Relationship Id="rId4" Type="http://schemas.openxmlformats.org/officeDocument/2006/relationships/ctrlProp" Target="../ctrlProps/ctrlProp260.xml"/><Relationship Id="rId9" Type="http://schemas.openxmlformats.org/officeDocument/2006/relationships/ctrlProp" Target="../ctrlProps/ctrlProp265.xml"/><Relationship Id="rId180" Type="http://schemas.openxmlformats.org/officeDocument/2006/relationships/ctrlProp" Target="../ctrlProps/ctrlProp436.xml"/><Relationship Id="rId210" Type="http://schemas.openxmlformats.org/officeDocument/2006/relationships/ctrlProp" Target="../ctrlProps/ctrlProp466.xml"/><Relationship Id="rId215" Type="http://schemas.openxmlformats.org/officeDocument/2006/relationships/ctrlProp" Target="../ctrlProps/ctrlProp471.xml"/><Relationship Id="rId26" Type="http://schemas.openxmlformats.org/officeDocument/2006/relationships/ctrlProp" Target="../ctrlProps/ctrlProp282.xml"/><Relationship Id="rId231" Type="http://schemas.openxmlformats.org/officeDocument/2006/relationships/ctrlProp" Target="../ctrlProps/ctrlProp487.xml"/><Relationship Id="rId47" Type="http://schemas.openxmlformats.org/officeDocument/2006/relationships/ctrlProp" Target="../ctrlProps/ctrlProp303.xml"/><Relationship Id="rId68" Type="http://schemas.openxmlformats.org/officeDocument/2006/relationships/ctrlProp" Target="../ctrlProps/ctrlProp324.xml"/><Relationship Id="rId89" Type="http://schemas.openxmlformats.org/officeDocument/2006/relationships/ctrlProp" Target="../ctrlProps/ctrlProp345.xml"/><Relationship Id="rId112" Type="http://schemas.openxmlformats.org/officeDocument/2006/relationships/ctrlProp" Target="../ctrlProps/ctrlProp368.xml"/><Relationship Id="rId133" Type="http://schemas.openxmlformats.org/officeDocument/2006/relationships/ctrlProp" Target="../ctrlProps/ctrlProp389.xml"/><Relationship Id="rId154" Type="http://schemas.openxmlformats.org/officeDocument/2006/relationships/ctrlProp" Target="../ctrlProps/ctrlProp410.xml"/><Relationship Id="rId175" Type="http://schemas.openxmlformats.org/officeDocument/2006/relationships/ctrlProp" Target="../ctrlProps/ctrlProp431.xml"/><Relationship Id="rId196" Type="http://schemas.openxmlformats.org/officeDocument/2006/relationships/ctrlProp" Target="../ctrlProps/ctrlProp452.xml"/><Relationship Id="rId200" Type="http://schemas.openxmlformats.org/officeDocument/2006/relationships/ctrlProp" Target="../ctrlProps/ctrlProp456.xml"/><Relationship Id="rId16" Type="http://schemas.openxmlformats.org/officeDocument/2006/relationships/ctrlProp" Target="../ctrlProps/ctrlProp272.xml"/><Relationship Id="rId221" Type="http://schemas.openxmlformats.org/officeDocument/2006/relationships/ctrlProp" Target="../ctrlProps/ctrlProp477.xml"/><Relationship Id="rId37" Type="http://schemas.openxmlformats.org/officeDocument/2006/relationships/ctrlProp" Target="../ctrlProps/ctrlProp293.xml"/><Relationship Id="rId58" Type="http://schemas.openxmlformats.org/officeDocument/2006/relationships/ctrlProp" Target="../ctrlProps/ctrlProp314.xml"/><Relationship Id="rId79" Type="http://schemas.openxmlformats.org/officeDocument/2006/relationships/ctrlProp" Target="../ctrlProps/ctrlProp335.xml"/><Relationship Id="rId102" Type="http://schemas.openxmlformats.org/officeDocument/2006/relationships/ctrlProp" Target="../ctrlProps/ctrlProp358.xml"/><Relationship Id="rId123" Type="http://schemas.openxmlformats.org/officeDocument/2006/relationships/ctrlProp" Target="../ctrlProps/ctrlProp379.xml"/><Relationship Id="rId144" Type="http://schemas.openxmlformats.org/officeDocument/2006/relationships/ctrlProp" Target="../ctrlProps/ctrlProp400.xml"/><Relationship Id="rId90" Type="http://schemas.openxmlformats.org/officeDocument/2006/relationships/ctrlProp" Target="../ctrlProps/ctrlProp346.xml"/><Relationship Id="rId165" Type="http://schemas.openxmlformats.org/officeDocument/2006/relationships/ctrlProp" Target="../ctrlProps/ctrlProp421.xml"/><Relationship Id="rId186" Type="http://schemas.openxmlformats.org/officeDocument/2006/relationships/ctrlProp" Target="../ctrlProps/ctrlProp442.xml"/><Relationship Id="rId211" Type="http://schemas.openxmlformats.org/officeDocument/2006/relationships/ctrlProp" Target="../ctrlProps/ctrlProp467.xml"/><Relationship Id="rId232" Type="http://schemas.openxmlformats.org/officeDocument/2006/relationships/ctrlProp" Target="../ctrlProps/ctrlProp488.xml"/><Relationship Id="rId27" Type="http://schemas.openxmlformats.org/officeDocument/2006/relationships/ctrlProp" Target="../ctrlProps/ctrlProp283.xml"/><Relationship Id="rId48" Type="http://schemas.openxmlformats.org/officeDocument/2006/relationships/ctrlProp" Target="../ctrlProps/ctrlProp304.xml"/><Relationship Id="rId69" Type="http://schemas.openxmlformats.org/officeDocument/2006/relationships/ctrlProp" Target="../ctrlProps/ctrlProp325.xml"/><Relationship Id="rId113" Type="http://schemas.openxmlformats.org/officeDocument/2006/relationships/ctrlProp" Target="../ctrlProps/ctrlProp369.xml"/><Relationship Id="rId134" Type="http://schemas.openxmlformats.org/officeDocument/2006/relationships/ctrlProp" Target="../ctrlProps/ctrlProp390.xml"/><Relationship Id="rId80" Type="http://schemas.openxmlformats.org/officeDocument/2006/relationships/ctrlProp" Target="../ctrlProps/ctrlProp336.xml"/><Relationship Id="rId155" Type="http://schemas.openxmlformats.org/officeDocument/2006/relationships/ctrlProp" Target="../ctrlProps/ctrlProp411.xml"/><Relationship Id="rId176" Type="http://schemas.openxmlformats.org/officeDocument/2006/relationships/ctrlProp" Target="../ctrlProps/ctrlProp432.xml"/><Relationship Id="rId197" Type="http://schemas.openxmlformats.org/officeDocument/2006/relationships/ctrlProp" Target="../ctrlProps/ctrlProp453.xml"/><Relationship Id="rId201" Type="http://schemas.openxmlformats.org/officeDocument/2006/relationships/ctrlProp" Target="../ctrlProps/ctrlProp457.xml"/><Relationship Id="rId222" Type="http://schemas.openxmlformats.org/officeDocument/2006/relationships/ctrlProp" Target="../ctrlProps/ctrlProp478.xml"/><Relationship Id="rId17" Type="http://schemas.openxmlformats.org/officeDocument/2006/relationships/ctrlProp" Target="../ctrlProps/ctrlProp273.xml"/><Relationship Id="rId38" Type="http://schemas.openxmlformats.org/officeDocument/2006/relationships/ctrlProp" Target="../ctrlProps/ctrlProp294.xml"/><Relationship Id="rId59" Type="http://schemas.openxmlformats.org/officeDocument/2006/relationships/ctrlProp" Target="../ctrlProps/ctrlProp315.xml"/><Relationship Id="rId103" Type="http://schemas.openxmlformats.org/officeDocument/2006/relationships/ctrlProp" Target="../ctrlProps/ctrlProp359.xml"/><Relationship Id="rId124" Type="http://schemas.openxmlformats.org/officeDocument/2006/relationships/ctrlProp" Target="../ctrlProps/ctrlProp380.xml"/><Relationship Id="rId70" Type="http://schemas.openxmlformats.org/officeDocument/2006/relationships/ctrlProp" Target="../ctrlProps/ctrlProp326.xml"/><Relationship Id="rId91" Type="http://schemas.openxmlformats.org/officeDocument/2006/relationships/ctrlProp" Target="../ctrlProps/ctrlProp347.xml"/><Relationship Id="rId145" Type="http://schemas.openxmlformats.org/officeDocument/2006/relationships/ctrlProp" Target="../ctrlProps/ctrlProp401.xml"/><Relationship Id="rId166" Type="http://schemas.openxmlformats.org/officeDocument/2006/relationships/ctrlProp" Target="../ctrlProps/ctrlProp422.xml"/><Relationship Id="rId187" Type="http://schemas.openxmlformats.org/officeDocument/2006/relationships/ctrlProp" Target="../ctrlProps/ctrlProp443.xml"/><Relationship Id="rId1" Type="http://schemas.openxmlformats.org/officeDocument/2006/relationships/printerSettings" Target="../printerSettings/printerSettings5.bin"/><Relationship Id="rId212" Type="http://schemas.openxmlformats.org/officeDocument/2006/relationships/ctrlProp" Target="../ctrlProps/ctrlProp468.xml"/><Relationship Id="rId233" Type="http://schemas.openxmlformats.org/officeDocument/2006/relationships/ctrlProp" Target="../ctrlProps/ctrlProp489.xml"/><Relationship Id="rId28" Type="http://schemas.openxmlformats.org/officeDocument/2006/relationships/ctrlProp" Target="../ctrlProps/ctrlProp284.xml"/><Relationship Id="rId49" Type="http://schemas.openxmlformats.org/officeDocument/2006/relationships/ctrlProp" Target="../ctrlProps/ctrlProp305.xml"/><Relationship Id="rId114" Type="http://schemas.openxmlformats.org/officeDocument/2006/relationships/ctrlProp" Target="../ctrlProps/ctrlProp370.xml"/><Relationship Id="rId60" Type="http://schemas.openxmlformats.org/officeDocument/2006/relationships/ctrlProp" Target="../ctrlProps/ctrlProp316.xml"/><Relationship Id="rId81" Type="http://schemas.openxmlformats.org/officeDocument/2006/relationships/ctrlProp" Target="../ctrlProps/ctrlProp337.xml"/><Relationship Id="rId135" Type="http://schemas.openxmlformats.org/officeDocument/2006/relationships/ctrlProp" Target="../ctrlProps/ctrlProp391.xml"/><Relationship Id="rId156" Type="http://schemas.openxmlformats.org/officeDocument/2006/relationships/ctrlProp" Target="../ctrlProps/ctrlProp412.xml"/><Relationship Id="rId177" Type="http://schemas.openxmlformats.org/officeDocument/2006/relationships/ctrlProp" Target="../ctrlProps/ctrlProp433.xml"/><Relationship Id="rId198" Type="http://schemas.openxmlformats.org/officeDocument/2006/relationships/ctrlProp" Target="../ctrlProps/ctrlProp454.xml"/><Relationship Id="rId202" Type="http://schemas.openxmlformats.org/officeDocument/2006/relationships/ctrlProp" Target="../ctrlProps/ctrlProp458.xml"/><Relationship Id="rId223" Type="http://schemas.openxmlformats.org/officeDocument/2006/relationships/ctrlProp" Target="../ctrlProps/ctrlProp479.xml"/><Relationship Id="rId18" Type="http://schemas.openxmlformats.org/officeDocument/2006/relationships/ctrlProp" Target="../ctrlProps/ctrlProp274.xml"/><Relationship Id="rId39" Type="http://schemas.openxmlformats.org/officeDocument/2006/relationships/ctrlProp" Target="../ctrlProps/ctrlProp295.xml"/><Relationship Id="rId50" Type="http://schemas.openxmlformats.org/officeDocument/2006/relationships/ctrlProp" Target="../ctrlProps/ctrlProp306.xml"/><Relationship Id="rId104" Type="http://schemas.openxmlformats.org/officeDocument/2006/relationships/ctrlProp" Target="../ctrlProps/ctrlProp360.xml"/><Relationship Id="rId125" Type="http://schemas.openxmlformats.org/officeDocument/2006/relationships/ctrlProp" Target="../ctrlProps/ctrlProp381.xml"/><Relationship Id="rId146" Type="http://schemas.openxmlformats.org/officeDocument/2006/relationships/ctrlProp" Target="../ctrlProps/ctrlProp402.xml"/><Relationship Id="rId167" Type="http://schemas.openxmlformats.org/officeDocument/2006/relationships/ctrlProp" Target="../ctrlProps/ctrlProp423.xml"/><Relationship Id="rId188" Type="http://schemas.openxmlformats.org/officeDocument/2006/relationships/ctrlProp" Target="../ctrlProps/ctrlProp444.xml"/><Relationship Id="rId71" Type="http://schemas.openxmlformats.org/officeDocument/2006/relationships/ctrlProp" Target="../ctrlProps/ctrlProp327.xml"/><Relationship Id="rId92" Type="http://schemas.openxmlformats.org/officeDocument/2006/relationships/ctrlProp" Target="../ctrlProps/ctrlProp348.xml"/><Relationship Id="rId213" Type="http://schemas.openxmlformats.org/officeDocument/2006/relationships/ctrlProp" Target="../ctrlProps/ctrlProp469.xml"/><Relationship Id="rId234" Type="http://schemas.openxmlformats.org/officeDocument/2006/relationships/ctrlProp" Target="../ctrlProps/ctrlProp490.xml"/><Relationship Id="rId2" Type="http://schemas.openxmlformats.org/officeDocument/2006/relationships/drawing" Target="../drawings/drawing4.xml"/><Relationship Id="rId29" Type="http://schemas.openxmlformats.org/officeDocument/2006/relationships/ctrlProp" Target="../ctrlProps/ctrlProp285.xml"/><Relationship Id="rId40" Type="http://schemas.openxmlformats.org/officeDocument/2006/relationships/ctrlProp" Target="../ctrlProps/ctrlProp296.xml"/><Relationship Id="rId115" Type="http://schemas.openxmlformats.org/officeDocument/2006/relationships/ctrlProp" Target="../ctrlProps/ctrlProp371.xml"/><Relationship Id="rId136" Type="http://schemas.openxmlformats.org/officeDocument/2006/relationships/ctrlProp" Target="../ctrlProps/ctrlProp392.xml"/><Relationship Id="rId157" Type="http://schemas.openxmlformats.org/officeDocument/2006/relationships/ctrlProp" Target="../ctrlProps/ctrlProp413.xml"/><Relationship Id="rId178" Type="http://schemas.openxmlformats.org/officeDocument/2006/relationships/ctrlProp" Target="../ctrlProps/ctrlProp434.xml"/><Relationship Id="rId61" Type="http://schemas.openxmlformats.org/officeDocument/2006/relationships/ctrlProp" Target="../ctrlProps/ctrlProp317.xml"/><Relationship Id="rId82" Type="http://schemas.openxmlformats.org/officeDocument/2006/relationships/ctrlProp" Target="../ctrlProps/ctrlProp338.xml"/><Relationship Id="rId199" Type="http://schemas.openxmlformats.org/officeDocument/2006/relationships/ctrlProp" Target="../ctrlProps/ctrlProp455.xml"/><Relationship Id="rId203" Type="http://schemas.openxmlformats.org/officeDocument/2006/relationships/ctrlProp" Target="../ctrlProps/ctrlProp459.xml"/><Relationship Id="rId19" Type="http://schemas.openxmlformats.org/officeDocument/2006/relationships/ctrlProp" Target="../ctrlProps/ctrlProp275.xml"/><Relationship Id="rId224" Type="http://schemas.openxmlformats.org/officeDocument/2006/relationships/ctrlProp" Target="../ctrlProps/ctrlProp480.xml"/><Relationship Id="rId30" Type="http://schemas.openxmlformats.org/officeDocument/2006/relationships/ctrlProp" Target="../ctrlProps/ctrlProp286.xml"/><Relationship Id="rId105" Type="http://schemas.openxmlformats.org/officeDocument/2006/relationships/ctrlProp" Target="../ctrlProps/ctrlProp361.xml"/><Relationship Id="rId126" Type="http://schemas.openxmlformats.org/officeDocument/2006/relationships/ctrlProp" Target="../ctrlProps/ctrlProp382.xml"/><Relationship Id="rId147" Type="http://schemas.openxmlformats.org/officeDocument/2006/relationships/ctrlProp" Target="../ctrlProps/ctrlProp403.xml"/><Relationship Id="rId168" Type="http://schemas.openxmlformats.org/officeDocument/2006/relationships/ctrlProp" Target="../ctrlProps/ctrlProp424.xml"/><Relationship Id="rId51" Type="http://schemas.openxmlformats.org/officeDocument/2006/relationships/ctrlProp" Target="../ctrlProps/ctrlProp307.xml"/><Relationship Id="rId72" Type="http://schemas.openxmlformats.org/officeDocument/2006/relationships/ctrlProp" Target="../ctrlProps/ctrlProp328.xml"/><Relationship Id="rId93" Type="http://schemas.openxmlformats.org/officeDocument/2006/relationships/ctrlProp" Target="../ctrlProps/ctrlProp349.xml"/><Relationship Id="rId189" Type="http://schemas.openxmlformats.org/officeDocument/2006/relationships/ctrlProp" Target="../ctrlProps/ctrlProp445.xml"/><Relationship Id="rId3" Type="http://schemas.openxmlformats.org/officeDocument/2006/relationships/vmlDrawing" Target="../drawings/vmlDrawing3.vml"/><Relationship Id="rId214" Type="http://schemas.openxmlformats.org/officeDocument/2006/relationships/ctrlProp" Target="../ctrlProps/ctrlProp470.xml"/><Relationship Id="rId235" Type="http://schemas.openxmlformats.org/officeDocument/2006/relationships/ctrlProp" Target="../ctrlProps/ctrlProp491.xml"/><Relationship Id="rId116" Type="http://schemas.openxmlformats.org/officeDocument/2006/relationships/ctrlProp" Target="../ctrlProps/ctrlProp372.xml"/><Relationship Id="rId137" Type="http://schemas.openxmlformats.org/officeDocument/2006/relationships/ctrlProp" Target="../ctrlProps/ctrlProp393.xml"/><Relationship Id="rId158" Type="http://schemas.openxmlformats.org/officeDocument/2006/relationships/ctrlProp" Target="../ctrlProps/ctrlProp41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94.xml"/><Relationship Id="rId5" Type="http://schemas.openxmlformats.org/officeDocument/2006/relationships/ctrlProp" Target="../ctrlProps/ctrlProp493.xml"/><Relationship Id="rId4" Type="http://schemas.openxmlformats.org/officeDocument/2006/relationships/ctrlProp" Target="../ctrlProps/ctrlProp49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40">
        <v>23</v>
      </c>
      <c r="M1" s="44" t="s">
        <v>144</v>
      </c>
      <c r="N1" s="44" t="s">
        <v>146</v>
      </c>
      <c r="O1" s="44" t="s">
        <v>147</v>
      </c>
      <c r="P1" s="81" t="s">
        <v>148</v>
      </c>
      <c r="X1" s="140">
        <f>ROW()</f>
        <v>1</v>
      </c>
    </row>
    <row r="2" spans="1:24" ht="18" customHeight="1" x14ac:dyDescent="0.15">
      <c r="A2" s="229" t="str">
        <f>"福祉サービス第三者評価結果報告書【" &amp; I44 &amp; "】"</f>
        <v>福祉サービス第三者評価結果報告書【令和4年度】</v>
      </c>
      <c r="B2" s="229"/>
      <c r="C2" s="229"/>
      <c r="D2" s="229"/>
      <c r="E2" s="229"/>
      <c r="F2" s="229"/>
      <c r="G2" s="229"/>
      <c r="H2" s="229"/>
      <c r="I2" s="229"/>
      <c r="J2" s="229"/>
      <c r="K2" s="229"/>
      <c r="L2" s="229"/>
      <c r="M2" s="229"/>
      <c r="N2" s="229"/>
      <c r="O2" s="229"/>
      <c r="P2" s="45"/>
      <c r="Q2" s="45"/>
      <c r="R2" s="45"/>
      <c r="X2" s="140">
        <f>ROW()</f>
        <v>2</v>
      </c>
    </row>
    <row r="3" spans="1:24" ht="14.25" x14ac:dyDescent="0.15">
      <c r="J3" s="46"/>
      <c r="K3" s="47" t="s">
        <v>20</v>
      </c>
      <c r="L3" s="46"/>
      <c r="M3" s="47" t="s">
        <v>21</v>
      </c>
      <c r="N3" s="46"/>
      <c r="O3" s="47" t="s">
        <v>22</v>
      </c>
      <c r="Q3" s="45"/>
      <c r="R3" s="45"/>
      <c r="X3" s="140">
        <f>ROW()</f>
        <v>3</v>
      </c>
    </row>
    <row r="4" spans="1:24" ht="8.25" customHeight="1" x14ac:dyDescent="0.15">
      <c r="X4" s="140">
        <f>ROW()</f>
        <v>4</v>
      </c>
    </row>
    <row r="5" spans="1:24" x14ac:dyDescent="0.15">
      <c r="A5" t="s">
        <v>23</v>
      </c>
      <c r="X5" s="140">
        <f>ROW()</f>
        <v>5</v>
      </c>
    </row>
    <row r="6" spans="1:24" x14ac:dyDescent="0.15">
      <c r="A6" t="s">
        <v>115</v>
      </c>
      <c r="X6" s="140">
        <f>ROW()</f>
        <v>6</v>
      </c>
    </row>
    <row r="7" spans="1:24" ht="10.5" customHeight="1" x14ac:dyDescent="0.15">
      <c r="X7" s="140">
        <f>ROW()</f>
        <v>7</v>
      </c>
    </row>
    <row r="8" spans="1:24" ht="12" customHeight="1" x14ac:dyDescent="0.15">
      <c r="D8" s="230" t="s">
        <v>104</v>
      </c>
      <c r="E8" s="231"/>
      <c r="F8" s="232"/>
      <c r="G8" s="232"/>
      <c r="H8" s="232"/>
      <c r="I8" s="48"/>
      <c r="J8" s="48"/>
      <c r="K8" s="48"/>
      <c r="L8" s="48"/>
      <c r="M8" s="48"/>
      <c r="N8" s="48"/>
      <c r="O8" s="49"/>
      <c r="X8" s="140">
        <f>ROW()</f>
        <v>8</v>
      </c>
    </row>
    <row r="9" spans="1:24" ht="33" customHeight="1" x14ac:dyDescent="0.15">
      <c r="B9" s="50"/>
      <c r="C9" s="50"/>
      <c r="D9" s="230" t="s">
        <v>105</v>
      </c>
      <c r="E9" s="231"/>
      <c r="F9" s="226"/>
      <c r="G9" s="233"/>
      <c r="H9" s="233"/>
      <c r="I9" s="233"/>
      <c r="J9" s="233"/>
      <c r="K9" s="233"/>
      <c r="L9" s="233"/>
      <c r="M9" s="233"/>
      <c r="N9" s="233"/>
      <c r="O9" s="233"/>
      <c r="X9" s="140">
        <f>ROW()</f>
        <v>9</v>
      </c>
    </row>
    <row r="10" spans="1:24" ht="52.5" customHeight="1" x14ac:dyDescent="0.15">
      <c r="B10" s="50"/>
      <c r="C10" s="50"/>
      <c r="D10" s="50"/>
      <c r="E10" s="50" t="s">
        <v>122</v>
      </c>
      <c r="F10" s="224"/>
      <c r="G10" s="224"/>
      <c r="H10" s="224"/>
      <c r="I10" s="224"/>
      <c r="J10" s="224"/>
      <c r="K10" s="224"/>
      <c r="L10" s="224"/>
      <c r="M10" s="224"/>
      <c r="N10" s="224"/>
      <c r="O10" s="224"/>
      <c r="X10" s="140">
        <f>ROW()</f>
        <v>10</v>
      </c>
    </row>
    <row r="11" spans="1:24" ht="18" customHeight="1" x14ac:dyDescent="0.15">
      <c r="A11" s="50"/>
      <c r="E11" s="50" t="s">
        <v>106</v>
      </c>
      <c r="G11" s="51"/>
      <c r="H11" s="52"/>
      <c r="I11" s="53"/>
      <c r="J11" s="54" t="s">
        <v>25</v>
      </c>
      <c r="K11" s="55"/>
      <c r="L11" s="56" t="s">
        <v>123</v>
      </c>
      <c r="M11" s="225"/>
      <c r="N11" s="226"/>
      <c r="O11" s="57"/>
    </row>
    <row r="12" spans="1:24" ht="16.5" customHeight="1" x14ac:dyDescent="0.15">
      <c r="B12" s="50"/>
      <c r="C12" s="50"/>
      <c r="D12" s="50"/>
      <c r="E12" s="50" t="s">
        <v>107</v>
      </c>
      <c r="F12" s="227"/>
      <c r="G12" s="227"/>
      <c r="H12" s="227"/>
      <c r="I12" s="227"/>
      <c r="J12" s="227"/>
      <c r="K12" s="227"/>
      <c r="L12" s="227"/>
      <c r="M12" s="227"/>
      <c r="N12" s="227"/>
      <c r="O12" s="228"/>
    </row>
    <row r="13" spans="1:24" ht="13.5" customHeight="1" x14ac:dyDescent="0.15">
      <c r="E13" s="50" t="s">
        <v>124</v>
      </c>
      <c r="F13" s="189"/>
      <c r="G13" s="189"/>
      <c r="H13" s="189"/>
      <c r="I13" s="189"/>
      <c r="J13" s="189"/>
      <c r="K13" s="189"/>
      <c r="L13" s="189"/>
      <c r="M13" s="189"/>
      <c r="N13" s="189"/>
      <c r="O13" s="58" t="s">
        <v>26</v>
      </c>
    </row>
    <row r="14" spans="1:24" ht="18" customHeight="1" x14ac:dyDescent="0.15">
      <c r="A14" s="59" t="s">
        <v>125</v>
      </c>
    </row>
    <row r="15" spans="1:24" ht="13.5" customHeight="1" x14ac:dyDescent="0.15"/>
    <row r="16" spans="1:24" ht="13.5" customHeight="1" x14ac:dyDescent="0.15">
      <c r="A16" s="212" t="s">
        <v>27</v>
      </c>
      <c r="B16" s="215" t="s">
        <v>28</v>
      </c>
      <c r="C16" s="216"/>
      <c r="D16" s="216"/>
      <c r="E16" s="216"/>
      <c r="F16" s="216"/>
      <c r="G16" s="216"/>
      <c r="H16" s="217"/>
      <c r="I16" s="60" t="s">
        <v>29</v>
      </c>
      <c r="J16" s="215" t="s">
        <v>30</v>
      </c>
      <c r="K16" s="216"/>
      <c r="L16" s="216"/>
      <c r="M16" s="216"/>
      <c r="N16" s="216"/>
      <c r="O16" s="217"/>
      <c r="P16" s="2"/>
      <c r="Q16" s="2"/>
      <c r="R16" s="2"/>
      <c r="S16" s="2"/>
      <c r="T16" s="2"/>
      <c r="U16" s="2"/>
      <c r="V16" s="2"/>
    </row>
    <row r="17" spans="1:24" ht="18" customHeight="1" x14ac:dyDescent="0.15">
      <c r="A17" s="213"/>
      <c r="B17" s="61" t="s">
        <v>31</v>
      </c>
      <c r="C17" s="203"/>
      <c r="D17" s="218"/>
      <c r="E17" s="218"/>
      <c r="F17" s="218"/>
      <c r="G17" s="218"/>
      <c r="H17" s="219"/>
      <c r="I17" s="148" t="str">
        <f t="shared" ref="I17:I22" si="0">IF(S17,"福祉","") &amp;IF(AND(S17,T17),"、","") &amp;IF(T17,"経営","")</f>
        <v/>
      </c>
      <c r="J17" s="220"/>
      <c r="K17" s="221"/>
      <c r="L17" s="222"/>
      <c r="M17" s="222"/>
      <c r="N17" s="222"/>
      <c r="O17" s="223"/>
      <c r="P17" s="2"/>
      <c r="Q17" s="2"/>
      <c r="R17" s="2"/>
      <c r="S17" s="62" t="b">
        <v>0</v>
      </c>
      <c r="T17" s="62" t="b">
        <v>0</v>
      </c>
      <c r="U17" s="2"/>
      <c r="V17" s="2"/>
    </row>
    <row r="18" spans="1:24" ht="18" customHeight="1" x14ac:dyDescent="0.15">
      <c r="A18" s="213"/>
      <c r="B18" s="61" t="s">
        <v>32</v>
      </c>
      <c r="C18" s="203"/>
      <c r="D18" s="218"/>
      <c r="E18" s="218"/>
      <c r="F18" s="218"/>
      <c r="G18" s="218"/>
      <c r="H18" s="218"/>
      <c r="I18" s="148" t="str">
        <f t="shared" si="0"/>
        <v/>
      </c>
      <c r="J18" s="220"/>
      <c r="K18" s="221"/>
      <c r="L18" s="222"/>
      <c r="M18" s="222"/>
      <c r="N18" s="222"/>
      <c r="O18" s="223"/>
      <c r="P18" s="2"/>
      <c r="Q18" s="2"/>
      <c r="R18" s="2"/>
      <c r="S18" s="62" t="b">
        <v>0</v>
      </c>
      <c r="T18" s="62" t="b">
        <v>0</v>
      </c>
      <c r="U18" s="2"/>
      <c r="V18" s="2"/>
    </row>
    <row r="19" spans="1:24" ht="18" customHeight="1" x14ac:dyDescent="0.15">
      <c r="A19" s="213"/>
      <c r="B19" s="61" t="s">
        <v>33</v>
      </c>
      <c r="C19" s="203"/>
      <c r="D19" s="218"/>
      <c r="E19" s="218"/>
      <c r="F19" s="218"/>
      <c r="G19" s="218"/>
      <c r="H19" s="218"/>
      <c r="I19" s="148" t="str">
        <f t="shared" si="0"/>
        <v/>
      </c>
      <c r="J19" s="220"/>
      <c r="K19" s="221"/>
      <c r="L19" s="222"/>
      <c r="M19" s="222"/>
      <c r="N19" s="222"/>
      <c r="O19" s="223"/>
      <c r="P19" s="2"/>
      <c r="Q19" s="2"/>
      <c r="R19" s="2"/>
      <c r="S19" s="62" t="b">
        <v>0</v>
      </c>
      <c r="T19" s="62" t="b">
        <v>0</v>
      </c>
      <c r="U19" s="2"/>
      <c r="V19" s="2"/>
    </row>
    <row r="20" spans="1:24" ht="18" customHeight="1" x14ac:dyDescent="0.15">
      <c r="A20" s="213"/>
      <c r="B20" s="61" t="s">
        <v>52</v>
      </c>
      <c r="C20" s="203"/>
      <c r="D20" s="218"/>
      <c r="E20" s="218"/>
      <c r="F20" s="218"/>
      <c r="G20" s="218"/>
      <c r="H20" s="218"/>
      <c r="I20" s="148" t="str">
        <f t="shared" si="0"/>
        <v/>
      </c>
      <c r="J20" s="220"/>
      <c r="K20" s="221"/>
      <c r="L20" s="222"/>
      <c r="M20" s="222"/>
      <c r="N20" s="222"/>
      <c r="O20" s="223"/>
      <c r="P20" s="2"/>
      <c r="Q20" s="2"/>
      <c r="R20" s="2"/>
      <c r="S20" s="62" t="b">
        <v>0</v>
      </c>
      <c r="T20" s="62" t="b">
        <v>0</v>
      </c>
      <c r="U20" s="2"/>
      <c r="V20" s="2"/>
    </row>
    <row r="21" spans="1:24" ht="18" customHeight="1" x14ac:dyDescent="0.15">
      <c r="A21" s="213"/>
      <c r="B21" s="61" t="s">
        <v>126</v>
      </c>
      <c r="C21" s="203"/>
      <c r="D21" s="218"/>
      <c r="E21" s="218"/>
      <c r="F21" s="218"/>
      <c r="G21" s="218"/>
      <c r="H21" s="218"/>
      <c r="I21" s="148" t="str">
        <f t="shared" si="0"/>
        <v/>
      </c>
      <c r="J21" s="220"/>
      <c r="K21" s="221"/>
      <c r="L21" s="222"/>
      <c r="M21" s="222"/>
      <c r="N21" s="222"/>
      <c r="O21" s="223"/>
      <c r="P21" s="2"/>
      <c r="Q21" s="2"/>
      <c r="R21" s="2"/>
      <c r="S21" s="62" t="b">
        <v>0</v>
      </c>
      <c r="T21" s="62" t="b">
        <v>0</v>
      </c>
      <c r="U21" s="2"/>
      <c r="V21" s="2"/>
    </row>
    <row r="22" spans="1:24" ht="18" customHeight="1" x14ac:dyDescent="0.15">
      <c r="A22" s="214"/>
      <c r="B22" s="61" t="s">
        <v>53</v>
      </c>
      <c r="C22" s="203"/>
      <c r="D22" s="218"/>
      <c r="E22" s="218"/>
      <c r="F22" s="218"/>
      <c r="G22" s="218"/>
      <c r="H22" s="218"/>
      <c r="I22" s="148" t="str">
        <f t="shared" si="0"/>
        <v/>
      </c>
      <c r="J22" s="220"/>
      <c r="K22" s="221"/>
      <c r="L22" s="222"/>
      <c r="M22" s="222"/>
      <c r="N22" s="222"/>
      <c r="O22" s="223"/>
      <c r="P22" s="2"/>
      <c r="Q22" s="2"/>
      <c r="R22" s="2"/>
      <c r="S22" s="62" t="b">
        <v>0</v>
      </c>
      <c r="T22" s="62" t="b">
        <v>0</v>
      </c>
      <c r="U22" s="2"/>
      <c r="V22" s="2"/>
    </row>
    <row r="23" spans="1:24" ht="36" customHeight="1" x14ac:dyDescent="0.15">
      <c r="A23" s="138" t="s">
        <v>127</v>
      </c>
      <c r="B23" s="206" t="s">
        <v>145</v>
      </c>
      <c r="C23" s="207"/>
      <c r="D23" s="207"/>
      <c r="E23" s="207"/>
      <c r="F23" s="207"/>
      <c r="G23" s="207"/>
      <c r="H23" s="207"/>
      <c r="I23" s="207"/>
      <c r="J23" s="208"/>
      <c r="K23" s="208"/>
      <c r="L23" s="208"/>
      <c r="M23" s="208"/>
      <c r="N23" s="208"/>
      <c r="O23" s="209"/>
      <c r="P23" s="2"/>
      <c r="Q23" s="2"/>
      <c r="R23" s="2"/>
      <c r="S23" s="139" t="b">
        <v>0</v>
      </c>
      <c r="T23" s="139" t="b">
        <v>1</v>
      </c>
      <c r="U23" s="2"/>
      <c r="V23" s="2"/>
    </row>
    <row r="24" spans="1:24" ht="45" customHeight="1" x14ac:dyDescent="0.15">
      <c r="A24" s="169" t="s">
        <v>34</v>
      </c>
      <c r="B24" s="210"/>
      <c r="C24" s="211"/>
      <c r="D24" s="211"/>
      <c r="E24" s="211"/>
      <c r="F24" s="211"/>
      <c r="G24" s="211"/>
      <c r="H24" s="211"/>
      <c r="I24" s="211"/>
      <c r="J24" s="211"/>
      <c r="K24" s="208"/>
      <c r="L24" s="208"/>
      <c r="M24" s="208"/>
      <c r="N24" s="208"/>
      <c r="O24" s="209"/>
      <c r="P24" s="2"/>
      <c r="Q24" s="2"/>
      <c r="R24" s="2"/>
      <c r="S24" s="139"/>
      <c r="T24" s="2"/>
      <c r="U24" s="2"/>
      <c r="V24" s="2"/>
    </row>
    <row r="25" spans="1:24" ht="18" customHeight="1" x14ac:dyDescent="0.15">
      <c r="A25" s="190" t="s">
        <v>35</v>
      </c>
      <c r="B25" s="193" t="s">
        <v>36</v>
      </c>
      <c r="C25" s="194"/>
      <c r="D25" s="195"/>
      <c r="E25" s="196"/>
      <c r="F25" s="197"/>
      <c r="G25" s="63"/>
      <c r="H25" s="63"/>
      <c r="I25" s="63"/>
      <c r="J25" s="63"/>
      <c r="K25" s="63"/>
      <c r="L25" s="63"/>
      <c r="M25" s="63"/>
      <c r="N25" s="63"/>
      <c r="O25" s="170"/>
      <c r="P25" s="2"/>
      <c r="Q25" s="2"/>
      <c r="R25" s="2"/>
      <c r="S25" s="2"/>
      <c r="T25" s="2"/>
      <c r="U25" s="2"/>
      <c r="V25" s="2"/>
    </row>
    <row r="26" spans="1:24" s="66" customFormat="1" ht="18" customHeight="1" x14ac:dyDescent="0.15">
      <c r="A26" s="191"/>
      <c r="B26" s="193" t="s">
        <v>24</v>
      </c>
      <c r="C26" s="194"/>
      <c r="D26" s="195"/>
      <c r="E26" s="198"/>
      <c r="F26" s="198"/>
      <c r="G26" s="198"/>
      <c r="H26" s="198"/>
      <c r="I26" s="198"/>
      <c r="J26" s="198"/>
      <c r="K26" s="198"/>
      <c r="L26" s="198"/>
      <c r="M26" s="198"/>
      <c r="N26" s="198"/>
      <c r="O26" s="199"/>
      <c r="P26" s="64"/>
      <c r="Q26" s="2"/>
      <c r="R26" s="65"/>
      <c r="S26" s="65"/>
      <c r="T26" s="65"/>
      <c r="U26" s="65"/>
      <c r="V26" s="65"/>
      <c r="W26" s="65"/>
      <c r="X26" s="65"/>
    </row>
    <row r="27" spans="1:24" ht="18" customHeight="1" x14ac:dyDescent="0.15">
      <c r="A27" s="192"/>
      <c r="B27" s="193" t="s">
        <v>37</v>
      </c>
      <c r="C27" s="194"/>
      <c r="D27" s="200"/>
      <c r="E27" s="201"/>
      <c r="F27" s="201"/>
      <c r="G27" s="202"/>
      <c r="H27" s="67"/>
      <c r="I27" s="67"/>
      <c r="J27" s="67"/>
      <c r="K27" s="67"/>
      <c r="L27" s="67"/>
      <c r="M27" s="67"/>
      <c r="N27" s="67"/>
      <c r="O27" s="68"/>
      <c r="P27" s="2"/>
      <c r="Q27" s="2"/>
      <c r="R27" s="2"/>
      <c r="S27" s="2"/>
      <c r="T27" s="2"/>
      <c r="U27" s="2"/>
      <c r="V27" s="2"/>
    </row>
    <row r="28" spans="1:24" ht="18" customHeight="1" x14ac:dyDescent="0.15">
      <c r="A28" s="69" t="s">
        <v>38</v>
      </c>
      <c r="B28" s="203"/>
      <c r="C28" s="204"/>
      <c r="D28" s="204"/>
      <c r="E28" s="204"/>
      <c r="F28" s="204"/>
      <c r="G28" s="204"/>
      <c r="H28" s="204"/>
      <c r="I28" s="204"/>
      <c r="J28" s="204"/>
      <c r="K28" s="204"/>
      <c r="L28" s="204"/>
      <c r="M28" s="204"/>
      <c r="N28" s="204"/>
      <c r="O28" s="205"/>
      <c r="P28" s="2"/>
      <c r="Q28" s="2"/>
      <c r="R28" s="2"/>
      <c r="S28" s="2"/>
      <c r="T28" s="2"/>
      <c r="U28" s="2"/>
      <c r="V28" s="2"/>
    </row>
    <row r="29" spans="1:24" ht="18" customHeight="1" x14ac:dyDescent="0.15">
      <c r="A29" s="70" t="s">
        <v>128</v>
      </c>
      <c r="B29" s="180"/>
      <c r="C29" s="181"/>
      <c r="D29" s="61" t="s">
        <v>20</v>
      </c>
      <c r="E29" s="71"/>
      <c r="F29" s="61" t="s">
        <v>21</v>
      </c>
      <c r="G29" s="71"/>
      <c r="H29" s="72" t="s">
        <v>39</v>
      </c>
      <c r="I29" s="182" t="str">
        <f>IF(B29="","契約日を入力してください。",IF(E29="","契約日を入力してください。",IF(G29="","契約日を入力してください。","")))</f>
        <v>契約日を入力してください。</v>
      </c>
      <c r="J29" s="183"/>
      <c r="K29" s="183"/>
      <c r="L29" s="183"/>
      <c r="M29" s="183"/>
      <c r="N29" s="183"/>
      <c r="O29" s="184"/>
      <c r="P29" s="73"/>
      <c r="Q29" s="2"/>
      <c r="R29" s="2"/>
      <c r="S29" s="2"/>
      <c r="T29" s="2"/>
      <c r="U29" s="2"/>
      <c r="V29" s="2"/>
    </row>
    <row r="30" spans="1:24" ht="18" customHeight="1" x14ac:dyDescent="0.15">
      <c r="A30" s="70" t="s">
        <v>40</v>
      </c>
      <c r="B30" s="180"/>
      <c r="C30" s="181"/>
      <c r="D30" s="61" t="s">
        <v>20</v>
      </c>
      <c r="E30" s="71"/>
      <c r="F30" s="61" t="s">
        <v>21</v>
      </c>
      <c r="G30" s="71"/>
      <c r="H30" s="72" t="s">
        <v>39</v>
      </c>
      <c r="I30" s="182"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83"/>
      <c r="K30" s="183"/>
      <c r="L30" s="183"/>
      <c r="M30" s="183"/>
      <c r="N30" s="183"/>
      <c r="O30" s="184"/>
      <c r="P30" s="73"/>
      <c r="Q30" s="2"/>
      <c r="R30" s="2"/>
      <c r="S30" s="2"/>
      <c r="T30" s="2"/>
      <c r="U30" s="2"/>
      <c r="V30" s="2"/>
    </row>
    <row r="31" spans="1:24" ht="18" customHeight="1" x14ac:dyDescent="0.15">
      <c r="A31" s="70" t="s">
        <v>41</v>
      </c>
      <c r="B31" s="180"/>
      <c r="C31" s="181"/>
      <c r="D31" s="61" t="s">
        <v>20</v>
      </c>
      <c r="E31" s="71"/>
      <c r="F31" s="61" t="s">
        <v>21</v>
      </c>
      <c r="G31" s="71"/>
      <c r="H31" s="72" t="s">
        <v>39</v>
      </c>
      <c r="I31" s="182"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83"/>
      <c r="K31" s="183"/>
      <c r="L31" s="183"/>
      <c r="M31" s="183"/>
      <c r="N31" s="183"/>
      <c r="O31" s="184"/>
      <c r="P31" s="73"/>
      <c r="Q31" s="73"/>
      <c r="R31" s="2"/>
      <c r="S31" s="2"/>
      <c r="T31" s="2"/>
      <c r="U31" s="2"/>
      <c r="V31" s="2"/>
    </row>
    <row r="32" spans="1:24" ht="18" customHeight="1" x14ac:dyDescent="0.15">
      <c r="A32" s="70" t="s">
        <v>42</v>
      </c>
      <c r="B32" s="180"/>
      <c r="C32" s="181"/>
      <c r="D32" s="74" t="s">
        <v>43</v>
      </c>
      <c r="E32" s="71"/>
      <c r="F32" s="74" t="s">
        <v>44</v>
      </c>
      <c r="G32" s="71"/>
      <c r="H32" s="75" t="s">
        <v>45</v>
      </c>
      <c r="I32" s="182"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83"/>
      <c r="K32" s="183"/>
      <c r="L32" s="183"/>
      <c r="M32" s="183"/>
      <c r="N32" s="183"/>
      <c r="O32" s="184"/>
      <c r="P32" s="73"/>
      <c r="Q32" s="73"/>
      <c r="R32" s="2"/>
      <c r="S32" s="2"/>
      <c r="T32" s="2"/>
      <c r="U32" s="2"/>
      <c r="V32" s="2"/>
    </row>
    <row r="33" spans="1:24" ht="18" customHeight="1" x14ac:dyDescent="0.15">
      <c r="A33" s="70" t="s">
        <v>46</v>
      </c>
      <c r="B33" s="180"/>
      <c r="C33" s="181"/>
      <c r="D33" s="61" t="s">
        <v>20</v>
      </c>
      <c r="E33" s="71"/>
      <c r="F33" s="61" t="s">
        <v>21</v>
      </c>
      <c r="G33" s="71"/>
      <c r="H33" s="72" t="s">
        <v>39</v>
      </c>
      <c r="I33" s="182"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83"/>
      <c r="K33" s="183"/>
      <c r="L33" s="183"/>
      <c r="M33" s="183"/>
      <c r="N33" s="183"/>
      <c r="O33" s="184"/>
      <c r="P33" s="73"/>
      <c r="Q33" s="2"/>
      <c r="R33" s="2"/>
      <c r="S33" s="2"/>
      <c r="T33" s="2"/>
      <c r="U33" s="2"/>
      <c r="V33" s="2"/>
    </row>
    <row r="34" spans="1:24" ht="18" customHeight="1" x14ac:dyDescent="0.15">
      <c r="A34" s="70" t="s">
        <v>129</v>
      </c>
      <c r="B34" s="180"/>
      <c r="C34" s="181"/>
      <c r="D34" s="61" t="s">
        <v>20</v>
      </c>
      <c r="E34" s="71"/>
      <c r="F34" s="61" t="s">
        <v>21</v>
      </c>
      <c r="G34" s="71"/>
      <c r="H34" s="72" t="s">
        <v>39</v>
      </c>
      <c r="I34" s="182" t="str">
        <f>IF(B34="","訪問調査日を入力してください。",IF(E34="","訪問調査日を入力してください。",IF(G34="","訪問調査日を入力してください。","")))</f>
        <v>訪問調査日を入力してください。</v>
      </c>
      <c r="J34" s="183"/>
      <c r="K34" s="183"/>
      <c r="L34" s="183"/>
      <c r="M34" s="183"/>
      <c r="N34" s="183"/>
      <c r="O34" s="184"/>
      <c r="P34" s="73"/>
      <c r="Q34" s="2"/>
      <c r="R34" s="2"/>
      <c r="S34" s="2"/>
      <c r="T34" s="2"/>
      <c r="U34" s="2"/>
      <c r="V34" s="2"/>
    </row>
    <row r="35" spans="1:24" ht="18" customHeight="1" x14ac:dyDescent="0.15">
      <c r="A35" s="70" t="s">
        <v>130</v>
      </c>
      <c r="B35" s="180"/>
      <c r="C35" s="181"/>
      <c r="D35" s="61" t="s">
        <v>20</v>
      </c>
      <c r="E35" s="71"/>
      <c r="F35" s="61" t="s">
        <v>21</v>
      </c>
      <c r="G35" s="71"/>
      <c r="H35" s="72" t="s">
        <v>39</v>
      </c>
      <c r="I35" s="182"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83"/>
      <c r="K35" s="183"/>
      <c r="L35" s="183"/>
      <c r="M35" s="183"/>
      <c r="N35" s="183"/>
      <c r="O35" s="184"/>
      <c r="P35" s="73"/>
      <c r="Q35" s="2"/>
      <c r="R35" s="2"/>
      <c r="S35" s="2"/>
      <c r="T35" s="2"/>
      <c r="U35" s="2"/>
      <c r="V35" s="2"/>
    </row>
    <row r="36" spans="1:24" ht="111" customHeight="1" x14ac:dyDescent="0.15">
      <c r="A36" s="76" t="s">
        <v>131</v>
      </c>
      <c r="B36" s="185"/>
      <c r="C36" s="186"/>
      <c r="D36" s="186"/>
      <c r="E36" s="186"/>
      <c r="F36" s="186"/>
      <c r="G36" s="186"/>
      <c r="H36" s="186"/>
      <c r="I36" s="186"/>
      <c r="J36" s="186"/>
      <c r="K36" s="186"/>
      <c r="L36" s="186"/>
      <c r="M36" s="186"/>
      <c r="N36" s="186"/>
      <c r="O36" s="187"/>
      <c r="P36" s="2" t="str">
        <f>IF(LEN(B36)=0,"",IF(256-LEN(B36)&gt;0,"残り" &amp; 256-LEN(B36) &amp; "文字",IF(256-LEN(B36)=0,"","文字数がオーバーしています")))</f>
        <v/>
      </c>
      <c r="Q36" s="2"/>
      <c r="R36" s="2"/>
      <c r="S36" s="2"/>
      <c r="T36" s="2"/>
      <c r="U36" s="2"/>
      <c r="V36" s="2"/>
    </row>
    <row r="38" spans="1:24" ht="57" customHeight="1" x14ac:dyDescent="0.15">
      <c r="B38" s="188" t="s">
        <v>132</v>
      </c>
      <c r="C38" s="188"/>
      <c r="D38" s="188"/>
      <c r="E38" s="188"/>
      <c r="F38" s="188"/>
      <c r="G38" s="188"/>
      <c r="H38" s="188"/>
      <c r="I38" s="188"/>
      <c r="J38" s="188"/>
      <c r="K38" s="188"/>
      <c r="L38" s="188"/>
      <c r="M38" s="188"/>
      <c r="N38" s="188"/>
      <c r="O38" s="188"/>
      <c r="P38" s="77"/>
      <c r="Q38" s="77"/>
      <c r="R38" s="77"/>
    </row>
    <row r="40" spans="1:24" s="66" customFormat="1" x14ac:dyDescent="0.15">
      <c r="J40" s="46"/>
      <c r="K40" s="66" t="s">
        <v>43</v>
      </c>
      <c r="L40" s="46"/>
      <c r="M40" s="66" t="s">
        <v>47</v>
      </c>
      <c r="N40" s="46"/>
      <c r="O40" s="66" t="s">
        <v>48</v>
      </c>
      <c r="Q40"/>
      <c r="R40" s="65"/>
      <c r="S40" s="65"/>
      <c r="T40" s="65"/>
      <c r="U40" s="65"/>
      <c r="V40" s="65"/>
      <c r="W40" s="65"/>
      <c r="X40" s="65"/>
    </row>
    <row r="41" spans="1:24" s="66" customFormat="1" ht="13.5" customHeight="1" x14ac:dyDescent="0.15">
      <c r="Q41" s="155"/>
    </row>
    <row r="42" spans="1:24" ht="18" customHeight="1" x14ac:dyDescent="0.15">
      <c r="B42" s="50"/>
      <c r="C42" s="50"/>
      <c r="D42" s="50"/>
      <c r="E42" s="50"/>
      <c r="F42" s="50"/>
      <c r="G42" s="50"/>
      <c r="H42" s="50" t="s">
        <v>49</v>
      </c>
      <c r="I42" s="189"/>
      <c r="J42" s="189"/>
      <c r="K42" s="189"/>
      <c r="L42" s="189"/>
      <c r="M42" s="189"/>
      <c r="N42" s="189"/>
      <c r="O42" s="78" t="s">
        <v>50</v>
      </c>
    </row>
    <row r="44" spans="1:24" x14ac:dyDescent="0.15">
      <c r="H44" s="50" t="s">
        <v>51</v>
      </c>
      <c r="I44" s="177" t="s">
        <v>150</v>
      </c>
      <c r="J44" s="178"/>
      <c r="K44" s="178"/>
      <c r="L44" s="178"/>
      <c r="M44" s="178"/>
      <c r="N44" s="178"/>
      <c r="O44" s="179"/>
    </row>
  </sheetData>
  <sheetProtection algorithmName="SHA-512" hashValue="kHXzxEWmiJpbAIjE1cqRXpMxSPTIYrDesE55SELUHQVZx69oLrUXA5C+bvZVcoRFPxJ8QHSXmkWhM3eb2cZ1OQ==" saltValue="irGdbedkyQjpHzwhQT1egQ==" spinCount="100000" sheet="1" objects="1" scenarios="1" formatCells="0"/>
  <mergeCells count="52">
    <mergeCell ref="A2:O2"/>
    <mergeCell ref="D8:E8"/>
    <mergeCell ref="F8:H8"/>
    <mergeCell ref="D9:E9"/>
    <mergeCell ref="F9:O9"/>
    <mergeCell ref="F10:O10"/>
    <mergeCell ref="M11:N11"/>
    <mergeCell ref="C22:H22"/>
    <mergeCell ref="J22:O22"/>
    <mergeCell ref="F12:O12"/>
    <mergeCell ref="F13:N13"/>
    <mergeCell ref="B23:O23"/>
    <mergeCell ref="B24:O24"/>
    <mergeCell ref="A16:A22"/>
    <mergeCell ref="B16:H16"/>
    <mergeCell ref="J16:O16"/>
    <mergeCell ref="C17:H17"/>
    <mergeCell ref="J17:O17"/>
    <mergeCell ref="C18:H18"/>
    <mergeCell ref="J18:O18"/>
    <mergeCell ref="C19:H19"/>
    <mergeCell ref="J19:O19"/>
    <mergeCell ref="C20:H20"/>
    <mergeCell ref="J20:O20"/>
    <mergeCell ref="C21:H21"/>
    <mergeCell ref="J21:O21"/>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6">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61" r:id="rId7"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8"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9"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0"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1"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2"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3"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4"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5"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6"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7"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8"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19"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0"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1"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2"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3"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4"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5"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6"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〔事業者の理念・方針、期待する職員像：軽費老人ホーム(Ｂ型)〕</v>
      </c>
      <c r="D1" s="150" t="s">
        <v>149</v>
      </c>
    </row>
    <row r="2" spans="1:6" x14ac:dyDescent="0.15">
      <c r="B2" s="145"/>
      <c r="C2" s="6"/>
      <c r="D2" s="6" t="str">
        <f>"《事業所名： " &amp; 評価結果報告書!B24 &amp; "》"</f>
        <v>《事業所名： 》</v>
      </c>
    </row>
    <row r="3" spans="1:6" ht="19.5" customHeight="1" x14ac:dyDescent="0.15">
      <c r="A3" s="142">
        <v>1</v>
      </c>
      <c r="B3" s="239" t="s">
        <v>108</v>
      </c>
      <c r="C3" s="240"/>
      <c r="D3" s="241"/>
      <c r="F3" s="146" t="s">
        <v>113</v>
      </c>
    </row>
    <row r="4" spans="1:6" ht="45" customHeight="1" x14ac:dyDescent="0.15">
      <c r="A4" s="143"/>
      <c r="B4" s="147" t="s">
        <v>114</v>
      </c>
      <c r="C4" s="237" t="str">
        <f>IF(B5="", "必ず入力してください", "")</f>
        <v>必ず入力してください</v>
      </c>
      <c r="D4" s="238"/>
      <c r="F4" s="146" t="s">
        <v>113</v>
      </c>
    </row>
    <row r="5" spans="1:6" ht="200.1" customHeight="1" x14ac:dyDescent="0.15">
      <c r="A5" s="143"/>
      <c r="B5" s="242"/>
      <c r="C5" s="243"/>
      <c r="D5" s="244"/>
      <c r="E5" s="2" t="str">
        <f>IF(LEN(B5)=0,"",IF(512-LEN(B5)&gt;0,"残り" &amp; 512-LEN(B5) &amp; "文字",IF(512-LEN(B5)=0,"","文字数がオーバーしています")))</f>
        <v/>
      </c>
      <c r="F5" s="146">
        <v>110</v>
      </c>
    </row>
    <row r="6" spans="1:6" ht="19.5" customHeight="1" x14ac:dyDescent="0.15">
      <c r="A6" s="142">
        <v>2</v>
      </c>
      <c r="B6" s="245" t="s">
        <v>109</v>
      </c>
      <c r="C6" s="246"/>
      <c r="D6" s="247"/>
      <c r="F6" s="146" t="s">
        <v>113</v>
      </c>
    </row>
    <row r="7" spans="1:6" ht="18" customHeight="1" x14ac:dyDescent="0.15">
      <c r="A7" s="143"/>
      <c r="B7" s="147" t="s">
        <v>110</v>
      </c>
      <c r="C7" s="237" t="str">
        <f>IF(B8="", "必ず入力してください", "")</f>
        <v>必ず入力してください</v>
      </c>
      <c r="D7" s="238"/>
      <c r="F7" s="146" t="s">
        <v>113</v>
      </c>
    </row>
    <row r="8" spans="1:6" ht="200.1" customHeight="1" x14ac:dyDescent="0.15">
      <c r="A8" s="143"/>
      <c r="B8" s="248"/>
      <c r="C8" s="249"/>
      <c r="D8" s="250"/>
      <c r="E8" s="2" t="str">
        <f>IF(LEN(B8)=0,"",IF(512-LEN(B8)&gt;0,"残り" &amp; 512-LEN(B8) &amp; "文字",IF(512-LEN(B8)=0,"","文字数がオーバーしています")))</f>
        <v/>
      </c>
      <c r="F8" s="146">
        <v>210</v>
      </c>
    </row>
    <row r="9" spans="1:6" ht="18" customHeight="1" x14ac:dyDescent="0.15">
      <c r="A9" s="143"/>
      <c r="B9" s="147" t="s">
        <v>111</v>
      </c>
      <c r="C9" s="237" t="str">
        <f>IF(B10="", "必ず入力してください", "")</f>
        <v>必ず入力してください</v>
      </c>
      <c r="D9" s="238"/>
      <c r="F9" s="146" t="s">
        <v>113</v>
      </c>
    </row>
    <row r="10" spans="1:6" ht="200.1" customHeight="1" x14ac:dyDescent="0.15">
      <c r="A10" s="144"/>
      <c r="B10" s="234"/>
      <c r="C10" s="235"/>
      <c r="D10" s="236"/>
      <c r="E10" s="2" t="str">
        <f>IF(LEN(B10)=0,"",IF(512-LEN(B10)&gt;0,"残り" &amp; 512-LEN(B10) &amp; "文字",IF(512-LEN(B10)=0,"","文字数がオーバーしています")))</f>
        <v/>
      </c>
      <c r="F10" s="146">
        <v>220</v>
      </c>
    </row>
  </sheetData>
  <sheetProtection algorithmName="SHA-512" hashValue="2pODAHIu47FPa4DD1i5XmciId569HaZyLXpVYjbh1xrl/LfC3YmnYpa3lN6Q4eTuIcs25aRkVAsSzNExH7IkAw==" saltValue="W3hYXlVqfY8vpApdoLDW0A=="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T60"/>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40"/>
  </cols>
  <sheetData>
    <row r="1" spans="1:14" ht="18" customHeight="1" x14ac:dyDescent="0.15">
      <c r="A1" s="5" t="str">
        <f>"〔利用者調査" &amp;  IF(K1="","","( " &amp; K1 &amp; " )")  &amp; "：" &amp; 評価結果報告書!B23 &amp; "〕"</f>
        <v>〔利用者調査：軽費老人ホーム(Ｂ型)〕</v>
      </c>
      <c r="B1"/>
      <c r="I1" s="2"/>
      <c r="J1" s="150" t="s">
        <v>149</v>
      </c>
      <c r="K1" s="7"/>
      <c r="L1" s="7">
        <v>0</v>
      </c>
      <c r="M1" s="140"/>
      <c r="N1" s="137" t="s">
        <v>148</v>
      </c>
    </row>
    <row r="2" spans="1:14" ht="18" customHeight="1" x14ac:dyDescent="0.15">
      <c r="A2" s="262" t="str">
        <f>"　《事業所名： " &amp; 評価結果報告書!B24 &amp; "》"</f>
        <v>　《事業所名： 》</v>
      </c>
      <c r="B2" s="262"/>
      <c r="C2" s="262"/>
      <c r="D2" s="262"/>
      <c r="E2" s="262"/>
      <c r="F2" s="262"/>
      <c r="G2" s="262"/>
      <c r="H2" s="262"/>
      <c r="I2" s="262"/>
      <c r="J2" s="262"/>
    </row>
    <row r="3" spans="1:14" ht="75" customHeight="1" x14ac:dyDescent="0.15">
      <c r="A3" s="153"/>
      <c r="B3" s="16"/>
      <c r="C3" s="257" t="s">
        <v>7</v>
      </c>
      <c r="D3" s="258"/>
      <c r="E3" s="185"/>
      <c r="F3" s="186"/>
      <c r="G3" s="186"/>
      <c r="H3" s="186"/>
      <c r="I3" s="186"/>
      <c r="J3" s="187"/>
      <c r="K3" s="2" t="str">
        <f>IF(LEN(E3)=0,"",IF(128-LEN(E3)&gt;0,"残り" &amp; 128-LEN(E3) &amp; "文字",IF(128-LEN(E3)=0,"","文字数がオーバーしています")))</f>
        <v/>
      </c>
    </row>
    <row r="4" spans="1:14" ht="75" customHeight="1" x14ac:dyDescent="0.15">
      <c r="A4" s="9"/>
      <c r="B4" s="30"/>
      <c r="C4" s="257" t="s">
        <v>8</v>
      </c>
      <c r="D4" s="258"/>
      <c r="E4" s="263"/>
      <c r="F4" s="264"/>
      <c r="G4" s="264"/>
      <c r="H4" s="264"/>
      <c r="I4" s="264"/>
      <c r="J4" s="265"/>
      <c r="K4" s="2" t="str">
        <f>IF(LEN(E4)=0,"",IF(128-LEN(E4)&gt;0,"残り" &amp; 128-LEN(E4) &amp; "文字",IF(128-LEN(E4)=0,"","文字数がオーバーしています")))</f>
        <v/>
      </c>
    </row>
    <row r="5" spans="1:14" ht="13.5" customHeight="1" x14ac:dyDescent="0.15">
      <c r="A5" s="8"/>
      <c r="B5" s="16"/>
      <c r="E5" s="10"/>
      <c r="F5" s="10"/>
      <c r="G5" s="10"/>
      <c r="H5" s="10"/>
      <c r="I5" s="10"/>
    </row>
    <row r="6" spans="1:14" ht="13.5" customHeight="1" x14ac:dyDescent="0.15">
      <c r="A6" s="8"/>
      <c r="C6" t="s">
        <v>75</v>
      </c>
      <c r="E6" s="10"/>
      <c r="F6" s="10"/>
      <c r="G6" s="10"/>
      <c r="H6" s="269"/>
      <c r="I6" s="217"/>
      <c r="M6" s="140"/>
    </row>
    <row r="7" spans="1:14" ht="13.5" customHeight="1" x14ac:dyDescent="0.15">
      <c r="A7" s="8"/>
      <c r="B7" s="16"/>
      <c r="E7" s="10"/>
      <c r="F7" s="10"/>
      <c r="G7" s="10"/>
      <c r="H7" s="10"/>
      <c r="I7" s="10"/>
    </row>
    <row r="8" spans="1:14" ht="13.5" customHeight="1" x14ac:dyDescent="0.15">
      <c r="A8" s="8"/>
      <c r="B8" s="16"/>
      <c r="E8" s="10"/>
      <c r="F8" s="10"/>
      <c r="G8" s="166" t="s">
        <v>16</v>
      </c>
      <c r="H8" s="31" t="s">
        <v>9</v>
      </c>
      <c r="I8" s="32" t="s">
        <v>10</v>
      </c>
    </row>
    <row r="9" spans="1:14" ht="13.5" customHeight="1" x14ac:dyDescent="0.15">
      <c r="A9" s="8"/>
      <c r="B9" s="33"/>
      <c r="C9" s="36" t="s">
        <v>76</v>
      </c>
      <c r="E9" s="10"/>
      <c r="F9" s="10"/>
      <c r="G9" s="34"/>
      <c r="H9" s="34"/>
      <c r="I9" s="35">
        <f>SUM(G9:H9)</f>
        <v>0</v>
      </c>
    </row>
    <row r="10" spans="1:14" ht="13.5" customHeight="1" x14ac:dyDescent="0.15">
      <c r="A10" s="8"/>
      <c r="B10" s="33"/>
      <c r="C10" s="36" t="s">
        <v>77</v>
      </c>
      <c r="E10" s="10"/>
      <c r="F10" s="10"/>
      <c r="G10" s="34"/>
      <c r="H10" s="34"/>
      <c r="I10" s="35">
        <f>SUM(G10:H10)</f>
        <v>0</v>
      </c>
    </row>
    <row r="11" spans="1:14" ht="13.5" customHeight="1" x14ac:dyDescent="0.15">
      <c r="A11" s="8"/>
      <c r="B11" s="33"/>
      <c r="C11" s="36" t="s">
        <v>78</v>
      </c>
      <c r="E11" s="10"/>
      <c r="F11" s="10"/>
      <c r="G11" s="37">
        <f>IF(H6="",0,IF(H6=0,0,IF(G10="",0,ROUND(G10/H6*100,1))))</f>
        <v>0</v>
      </c>
      <c r="H11" s="37">
        <f>IF(H6="",0,IF(H6=0,0,IF(H10="",0,ROUND(H10/H6*100,1))))</f>
        <v>0</v>
      </c>
      <c r="I11" s="37">
        <f>IF(H6="",0,IF(H6=0,0,IF(I10="",0,ROUND(I10/H6*100,1))))</f>
        <v>0</v>
      </c>
    </row>
    <row r="12" spans="1:14" ht="18" customHeight="1" x14ac:dyDescent="0.15">
      <c r="A12" s="11" t="s">
        <v>11</v>
      </c>
      <c r="E12" s="13"/>
      <c r="F12" s="13"/>
      <c r="G12" s="14"/>
      <c r="H12" s="14"/>
      <c r="I12" s="14"/>
      <c r="J12" s="14"/>
    </row>
    <row r="13" spans="1:14" ht="140.25" customHeight="1" x14ac:dyDescent="0.15">
      <c r="A13" s="15"/>
      <c r="B13" s="185"/>
      <c r="C13" s="186"/>
      <c r="D13" s="186"/>
      <c r="E13" s="186"/>
      <c r="F13" s="186"/>
      <c r="G13" s="186"/>
      <c r="H13" s="186"/>
      <c r="I13" s="186"/>
      <c r="J13" s="187"/>
      <c r="K13" s="2" t="str">
        <f>IF(LEN(B13)=0,"",IF(512-LEN(B13)&gt;0,"残り" &amp; 512-LEN(B13) &amp; "文字",IF(512-LEN(B13)=0,"","文字数がオーバーしています")))</f>
        <v/>
      </c>
    </row>
    <row r="14" spans="1:14" ht="13.5" customHeight="1" x14ac:dyDescent="0.15">
      <c r="A14" s="8"/>
      <c r="B14" s="16"/>
      <c r="G14" s="10"/>
      <c r="H14" s="10"/>
      <c r="I14" s="10"/>
      <c r="J14" s="10"/>
    </row>
    <row r="15" spans="1:14" ht="18.75" customHeight="1" x14ac:dyDescent="0.15">
      <c r="A15" s="11" t="s">
        <v>74</v>
      </c>
      <c r="E15" s="13"/>
      <c r="F15" s="13"/>
      <c r="G15" s="14"/>
      <c r="H15" s="14"/>
      <c r="I15" s="14"/>
      <c r="J15" s="14"/>
    </row>
    <row r="16" spans="1:14" ht="15" customHeight="1" x14ac:dyDescent="0.15">
      <c r="A16" s="11" t="s">
        <v>116</v>
      </c>
      <c r="B16" s="38"/>
      <c r="C16" s="38"/>
      <c r="D16" s="38"/>
      <c r="E16" s="38"/>
      <c r="F16" s="38"/>
      <c r="G16" s="38"/>
      <c r="H16" s="38"/>
      <c r="I16" s="38"/>
      <c r="J16" s="38"/>
    </row>
    <row r="17" spans="1:20" ht="15" customHeight="1" x14ac:dyDescent="0.15">
      <c r="A17" s="11" t="s">
        <v>117</v>
      </c>
      <c r="B17" s="38"/>
      <c r="C17" s="38"/>
      <c r="D17" s="38"/>
      <c r="E17" s="38"/>
      <c r="F17" s="38"/>
      <c r="G17" s="38"/>
      <c r="H17" s="38"/>
      <c r="I17" s="38"/>
      <c r="J17" s="38"/>
    </row>
    <row r="18" spans="1:20" ht="15" customHeight="1" x14ac:dyDescent="0.15">
      <c r="A18" s="11"/>
      <c r="B18" s="38"/>
      <c r="C18" s="38"/>
      <c r="D18" s="38"/>
      <c r="E18" s="38"/>
      <c r="F18" s="38"/>
      <c r="G18" s="38"/>
      <c r="H18" s="38"/>
      <c r="I18" s="38"/>
      <c r="J18" s="38"/>
    </row>
    <row r="19" spans="1:20" ht="15" customHeight="1" x14ac:dyDescent="0.15">
      <c r="A19" s="11" t="s">
        <v>118</v>
      </c>
      <c r="B19" s="38"/>
      <c r="C19" s="38"/>
      <c r="D19" s="38"/>
      <c r="E19" s="38"/>
      <c r="F19" s="38"/>
      <c r="G19" s="38"/>
      <c r="H19" s="38"/>
      <c r="I19" s="38"/>
      <c r="J19" s="38"/>
    </row>
    <row r="20" spans="1:20" ht="30" customHeight="1" x14ac:dyDescent="0.15">
      <c r="A20" s="11"/>
      <c r="B20" s="270" t="s">
        <v>119</v>
      </c>
      <c r="C20" s="271"/>
      <c r="D20" s="271"/>
      <c r="E20" s="271"/>
      <c r="F20" s="120" t="str">
        <f>IF(LENB(B21)=0,IF(I10&lt;3,"有効回答数が３未満の場合は入力してください",""),IF(LENB(B21)&gt;512,"文字数オーバーです",""))</f>
        <v>有効回答数が３未満の場合は入力してください</v>
      </c>
      <c r="G20" s="39"/>
      <c r="H20" s="39"/>
      <c r="I20" s="39"/>
      <c r="J20" s="39"/>
    </row>
    <row r="21" spans="1:20" ht="75" customHeight="1" x14ac:dyDescent="0.15">
      <c r="A21" s="15"/>
      <c r="B21" s="185"/>
      <c r="C21" s="186"/>
      <c r="D21" s="186"/>
      <c r="E21" s="186"/>
      <c r="F21" s="186"/>
      <c r="G21" s="186"/>
      <c r="H21" s="186"/>
      <c r="I21" s="186"/>
      <c r="J21" s="187"/>
      <c r="K21" s="2" t="str">
        <f>IF(LEN(B21)=0,"",IF(256-LEN(B21)&gt;0,"残り" &amp; 256-LEN(B21) &amp; "文字",IF(256-LEN(B21)=0,"","文字数がオーバーしています")))</f>
        <v/>
      </c>
    </row>
    <row r="22" spans="1:20" ht="18" customHeight="1" x14ac:dyDescent="0.15">
      <c r="A22" s="11"/>
      <c r="B22" s="117" t="s">
        <v>121</v>
      </c>
      <c r="C22" s="154"/>
      <c r="D22" s="154"/>
      <c r="E22" s="154"/>
      <c r="F22" s="120" t="str">
        <f>IF(LENB(B23)=0,IF(I10&lt;3,"有効回答数が３未満の場合は入力してください",""),IF(LENB(B23)&gt;1024,"文字数オーバーです",""))</f>
        <v>有効回答数が３未満の場合は入力してください</v>
      </c>
      <c r="G22" s="40"/>
      <c r="H22" s="40"/>
      <c r="I22" s="40"/>
      <c r="J22" s="40"/>
    </row>
    <row r="23" spans="1:20" ht="140.25" customHeight="1" x14ac:dyDescent="0.15">
      <c r="A23" s="15"/>
      <c r="B23" s="185"/>
      <c r="C23" s="186"/>
      <c r="D23" s="186"/>
      <c r="E23" s="186"/>
      <c r="F23" s="186"/>
      <c r="G23" s="186"/>
      <c r="H23" s="186"/>
      <c r="I23" s="186"/>
      <c r="J23" s="187"/>
      <c r="K23" s="2" t="str">
        <f>IF(LEN(B23)=0,"",IF(512-LEN(B23)&gt;0,"残り" &amp; 512-LEN(B23) &amp; "文字",IF(512-LEN(B23)=0,"","文字数がオーバーしています")))</f>
        <v/>
      </c>
    </row>
    <row r="24" spans="1:20" ht="13.5" customHeight="1" x14ac:dyDescent="0.15">
      <c r="A24" s="8"/>
      <c r="B24" s="16"/>
      <c r="G24" s="10"/>
      <c r="H24" s="10"/>
      <c r="I24" s="10"/>
      <c r="J24" s="10"/>
    </row>
    <row r="25" spans="1:20" ht="18" customHeight="1" x14ac:dyDescent="0.15">
      <c r="A25" s="11" t="s">
        <v>120</v>
      </c>
      <c r="E25" s="13"/>
      <c r="F25" s="120" t="str">
        <f>IF(LENB(B26)=0,IF(I10&lt;3,"有効回答数が３未満の場合は入力してください",""),IF(LENB(B26)&gt;1024,"文字数オーバーです",""))</f>
        <v>有効回答数が３未満の場合は入力してください</v>
      </c>
      <c r="G25" s="14"/>
      <c r="H25" s="14"/>
      <c r="I25" s="14"/>
      <c r="J25" s="14"/>
    </row>
    <row r="26" spans="1:20" ht="140.25" customHeight="1" x14ac:dyDescent="0.15">
      <c r="A26" s="15"/>
      <c r="B26" s="185"/>
      <c r="C26" s="186"/>
      <c r="D26" s="186"/>
      <c r="E26" s="186"/>
      <c r="F26" s="186"/>
      <c r="G26" s="186"/>
      <c r="H26" s="186"/>
      <c r="I26" s="186"/>
      <c r="J26" s="187"/>
      <c r="K26" s="2" t="str">
        <f>IF(LEN(B26)=0,"",IF(512-LEN(B26)&gt;0,"残り" &amp; 512-LEN(B26) &amp; "文字",IF(512-LEN(B26)=0,"","文字数がオーバーしています")))</f>
        <v/>
      </c>
    </row>
    <row r="27" spans="1:20" ht="21.75" customHeight="1" x14ac:dyDescent="0.15">
      <c r="A27" s="12"/>
      <c r="B27" s="41"/>
      <c r="C27" s="41"/>
      <c r="D27" s="41"/>
      <c r="E27" s="41"/>
      <c r="F27" s="41"/>
      <c r="G27" s="41"/>
      <c r="H27" s="41"/>
      <c r="I27" s="41"/>
      <c r="J27" s="41"/>
    </row>
    <row r="28" spans="1:20" ht="18" customHeight="1" x14ac:dyDescent="0.15">
      <c r="A28" s="11" t="s">
        <v>12</v>
      </c>
      <c r="E28" s="13"/>
      <c r="F28" s="13"/>
      <c r="G28" s="152"/>
      <c r="H28" s="14"/>
      <c r="I28" s="14"/>
      <c r="J28" s="151" t="str">
        <f>IF(OR(AND(S59&lt;&gt;1,K59&lt;&gt;I10), AND(S57&lt;&gt;1,K57&lt;&gt;I10), AND(S55&lt;&gt;1,K55&lt;&gt;I10), AND(S53&lt;&gt;1,K53&lt;&gt;I10), AND(S51&lt;&gt;1,K51&lt;&gt;I10), AND(S49&lt;&gt;1,K49&lt;&gt;I10), AND(S47&lt;&gt;1,K47&lt;&gt;I10), AND(S45&lt;&gt;1,K45&lt;&gt;I10), AND(S43&lt;&gt;1,K43&lt;&gt;I10), AND(S41&lt;&gt;1,K41&lt;&gt;I10), AND(S39&lt;&gt;1,K39&lt;&gt;I10), AND(S37&lt;&gt;1,K37&lt;&gt;I10), AND(S35&lt;&gt;1,K35&lt;&gt;I10), AND(S33&lt;&gt;1,K33&lt;&gt;I10), AND(S31&lt;&gt;1,K31&lt;&gt;I10)), "実数の合計が有効回答者数と一致しない共通評価項目があります", IF(OR(B60="", B58="", B56="", B54="", B52="", B50="", B48="", B46="", B44="", B42="", B40="", B38="", B36="", B34="", B32=""), "コメント欄を必ず入力してください", ""))</f>
        <v>コメント欄を必ず入力してください</v>
      </c>
    </row>
    <row r="29" spans="1:20" ht="27.75" customHeight="1" x14ac:dyDescent="0.15">
      <c r="A29" s="251"/>
      <c r="B29" s="259" t="s">
        <v>13</v>
      </c>
      <c r="C29" s="260"/>
      <c r="D29" s="260"/>
      <c r="E29" s="260"/>
      <c r="F29" s="261"/>
      <c r="G29" s="215" t="s">
        <v>1</v>
      </c>
      <c r="H29" s="216"/>
      <c r="I29" s="216"/>
      <c r="J29" s="217"/>
    </row>
    <row r="30" spans="1:20" ht="22.5" customHeight="1" x14ac:dyDescent="0.15">
      <c r="A30" s="251"/>
      <c r="B30" s="266" t="s">
        <v>17</v>
      </c>
      <c r="C30" s="267"/>
      <c r="D30" s="267"/>
      <c r="E30" s="267"/>
      <c r="F30" s="268"/>
      <c r="G30" s="29" t="s">
        <v>14</v>
      </c>
      <c r="H30" s="42" t="s">
        <v>18</v>
      </c>
      <c r="I30" s="17" t="s">
        <v>19</v>
      </c>
      <c r="J30" s="42" t="s">
        <v>15</v>
      </c>
      <c r="K30" t="s">
        <v>73</v>
      </c>
    </row>
    <row r="31" spans="1:20" ht="56.25" customHeight="1" x14ac:dyDescent="0.15">
      <c r="A31" s="251"/>
      <c r="B31" s="255" t="s">
        <v>151</v>
      </c>
      <c r="C31" s="256"/>
      <c r="D31" s="256"/>
      <c r="E31" s="256"/>
      <c r="F31" s="256"/>
      <c r="G31" s="43"/>
      <c r="H31" s="43"/>
      <c r="I31" s="43"/>
      <c r="J31" s="43"/>
      <c r="K31">
        <f>SUM(G31:J31)</f>
        <v>0</v>
      </c>
      <c r="S31" s="140">
        <v>0</v>
      </c>
      <c r="T31" s="140">
        <v>1</v>
      </c>
    </row>
    <row r="32" spans="1:20" ht="60" customHeight="1" x14ac:dyDescent="0.15">
      <c r="A32" s="251"/>
      <c r="B32" s="252"/>
      <c r="C32" s="253"/>
      <c r="D32" s="253"/>
      <c r="E32" s="253"/>
      <c r="F32" s="253"/>
      <c r="G32" s="253"/>
      <c r="H32" s="253"/>
      <c r="I32" s="253"/>
      <c r="J32" s="254"/>
      <c r="K32" s="2" t="str">
        <f>IF(LEN(B32)=0,"",IF(256-LEN(B32)&gt;0,"残り" &amp; 256-LEN(B32) &amp; "文字",IF(256-LEN(B32)=0,"","文字数がオーバーしています")))</f>
        <v/>
      </c>
      <c r="T32" s="140">
        <v>1</v>
      </c>
    </row>
    <row r="33" spans="1:20" ht="56.25" customHeight="1" x14ac:dyDescent="0.15">
      <c r="A33" s="251"/>
      <c r="B33" s="255" t="s">
        <v>152</v>
      </c>
      <c r="C33" s="256"/>
      <c r="D33" s="256"/>
      <c r="E33" s="256"/>
      <c r="F33" s="256"/>
      <c r="G33" s="43"/>
      <c r="H33" s="43"/>
      <c r="I33" s="43"/>
      <c r="J33" s="43"/>
      <c r="K33">
        <f>SUM(G33:J33)</f>
        <v>0</v>
      </c>
      <c r="S33" s="140">
        <v>0</v>
      </c>
      <c r="T33" s="140">
        <v>2</v>
      </c>
    </row>
    <row r="34" spans="1:20" ht="60" customHeight="1" x14ac:dyDescent="0.15">
      <c r="A34" s="251"/>
      <c r="B34" s="252"/>
      <c r="C34" s="253"/>
      <c r="D34" s="253"/>
      <c r="E34" s="253"/>
      <c r="F34" s="253"/>
      <c r="G34" s="253"/>
      <c r="H34" s="253"/>
      <c r="I34" s="253"/>
      <c r="J34" s="254"/>
      <c r="K34" s="2" t="str">
        <f>IF(LEN(B34)=0,"",IF(256-LEN(B34)&gt;0,"残り" &amp; 256-LEN(B34) &amp; "文字",IF(256-LEN(B34)=0,"","文字数がオーバーしています")))</f>
        <v/>
      </c>
      <c r="T34" s="140">
        <v>2</v>
      </c>
    </row>
    <row r="35" spans="1:20" ht="56.25" customHeight="1" x14ac:dyDescent="0.15">
      <c r="A35" s="251"/>
      <c r="B35" s="255" t="s">
        <v>153</v>
      </c>
      <c r="C35" s="256"/>
      <c r="D35" s="256"/>
      <c r="E35" s="256"/>
      <c r="F35" s="256"/>
      <c r="G35" s="43"/>
      <c r="H35" s="43"/>
      <c r="I35" s="43"/>
      <c r="J35" s="43"/>
      <c r="K35">
        <f>SUM(G35:J35)</f>
        <v>0</v>
      </c>
      <c r="S35" s="140">
        <v>0</v>
      </c>
      <c r="T35" s="140">
        <v>3</v>
      </c>
    </row>
    <row r="36" spans="1:20" ht="60" customHeight="1" x14ac:dyDescent="0.15">
      <c r="A36" s="251"/>
      <c r="B36" s="252"/>
      <c r="C36" s="253"/>
      <c r="D36" s="253"/>
      <c r="E36" s="253"/>
      <c r="F36" s="253"/>
      <c r="G36" s="253"/>
      <c r="H36" s="253"/>
      <c r="I36" s="253"/>
      <c r="J36" s="254"/>
      <c r="K36" s="2" t="str">
        <f>IF(LEN(B36)=0,"",IF(256-LEN(B36)&gt;0,"残り" &amp; 256-LEN(B36) &amp; "文字",IF(256-LEN(B36)=0,"","文字数がオーバーしています")))</f>
        <v/>
      </c>
      <c r="T36" s="140">
        <v>3</v>
      </c>
    </row>
    <row r="37" spans="1:20" ht="56.25" customHeight="1" x14ac:dyDescent="0.15">
      <c r="A37" s="251"/>
      <c r="B37" s="255" t="s">
        <v>154</v>
      </c>
      <c r="C37" s="256"/>
      <c r="D37" s="256"/>
      <c r="E37" s="256"/>
      <c r="F37" s="256"/>
      <c r="G37" s="43"/>
      <c r="H37" s="43"/>
      <c r="I37" s="43"/>
      <c r="J37" s="43"/>
      <c r="K37">
        <f>SUM(G37:J37)</f>
        <v>0</v>
      </c>
      <c r="S37" s="140">
        <v>0</v>
      </c>
      <c r="T37" s="140">
        <v>4</v>
      </c>
    </row>
    <row r="38" spans="1:20" ht="60" customHeight="1" x14ac:dyDescent="0.15">
      <c r="A38" s="251"/>
      <c r="B38" s="252"/>
      <c r="C38" s="253"/>
      <c r="D38" s="253"/>
      <c r="E38" s="253"/>
      <c r="F38" s="253"/>
      <c r="G38" s="253"/>
      <c r="H38" s="253"/>
      <c r="I38" s="253"/>
      <c r="J38" s="254"/>
      <c r="K38" s="2" t="str">
        <f>IF(LEN(B38)=0,"",IF(256-LEN(B38)&gt;0,"残り" &amp; 256-LEN(B38) &amp; "文字",IF(256-LEN(B38)=0,"","文字数がオーバーしています")))</f>
        <v/>
      </c>
      <c r="T38" s="140">
        <v>4</v>
      </c>
    </row>
    <row r="39" spans="1:20" ht="56.25" customHeight="1" x14ac:dyDescent="0.15">
      <c r="A39" s="251"/>
      <c r="B39" s="255" t="s">
        <v>155</v>
      </c>
      <c r="C39" s="256"/>
      <c r="D39" s="256"/>
      <c r="E39" s="256"/>
      <c r="F39" s="256"/>
      <c r="G39" s="43"/>
      <c r="H39" s="43"/>
      <c r="I39" s="43"/>
      <c r="J39" s="43"/>
      <c r="K39">
        <f>SUM(G39:J39)</f>
        <v>0</v>
      </c>
      <c r="S39" s="140">
        <v>0</v>
      </c>
      <c r="T39" s="140">
        <v>5</v>
      </c>
    </row>
    <row r="40" spans="1:20" ht="60" customHeight="1" x14ac:dyDescent="0.15">
      <c r="A40" s="251"/>
      <c r="B40" s="252"/>
      <c r="C40" s="253"/>
      <c r="D40" s="253"/>
      <c r="E40" s="253"/>
      <c r="F40" s="253"/>
      <c r="G40" s="253"/>
      <c r="H40" s="253"/>
      <c r="I40" s="253"/>
      <c r="J40" s="254"/>
      <c r="K40" s="2" t="str">
        <f>IF(LEN(B40)=0,"",IF(256-LEN(B40)&gt;0,"残り" &amp; 256-LEN(B40) &amp; "文字",IF(256-LEN(B40)=0,"","文字数がオーバーしています")))</f>
        <v/>
      </c>
      <c r="T40" s="140">
        <v>5</v>
      </c>
    </row>
    <row r="41" spans="1:20" ht="56.25" customHeight="1" x14ac:dyDescent="0.15">
      <c r="A41" s="251"/>
      <c r="B41" s="255" t="s">
        <v>156</v>
      </c>
      <c r="C41" s="256"/>
      <c r="D41" s="256"/>
      <c r="E41" s="256"/>
      <c r="F41" s="256"/>
      <c r="G41" s="43"/>
      <c r="H41" s="43"/>
      <c r="I41" s="43"/>
      <c r="J41" s="43"/>
      <c r="K41">
        <f>SUM(G41:J41)</f>
        <v>0</v>
      </c>
      <c r="S41" s="140">
        <v>0</v>
      </c>
      <c r="T41" s="140">
        <v>6</v>
      </c>
    </row>
    <row r="42" spans="1:20" ht="60" customHeight="1" x14ac:dyDescent="0.15">
      <c r="A42" s="251"/>
      <c r="B42" s="252"/>
      <c r="C42" s="253"/>
      <c r="D42" s="253"/>
      <c r="E42" s="253"/>
      <c r="F42" s="253"/>
      <c r="G42" s="253"/>
      <c r="H42" s="253"/>
      <c r="I42" s="253"/>
      <c r="J42" s="254"/>
      <c r="K42" s="2" t="str">
        <f>IF(LEN(B42)=0,"",IF(256-LEN(B42)&gt;0,"残り" &amp; 256-LEN(B42) &amp; "文字",IF(256-LEN(B42)=0,"","文字数がオーバーしています")))</f>
        <v/>
      </c>
      <c r="T42" s="140">
        <v>6</v>
      </c>
    </row>
    <row r="43" spans="1:20" ht="56.25" customHeight="1" x14ac:dyDescent="0.15">
      <c r="A43" s="251"/>
      <c r="B43" s="255" t="s">
        <v>157</v>
      </c>
      <c r="C43" s="256"/>
      <c r="D43" s="256"/>
      <c r="E43" s="256"/>
      <c r="F43" s="256"/>
      <c r="G43" s="43"/>
      <c r="H43" s="43"/>
      <c r="I43" s="43"/>
      <c r="J43" s="43"/>
      <c r="K43">
        <f>SUM(G43:J43)</f>
        <v>0</v>
      </c>
      <c r="S43" s="140">
        <v>0</v>
      </c>
      <c r="T43" s="140">
        <v>7</v>
      </c>
    </row>
    <row r="44" spans="1:20" ht="60" customHeight="1" x14ac:dyDescent="0.15">
      <c r="A44" s="251"/>
      <c r="B44" s="252"/>
      <c r="C44" s="253"/>
      <c r="D44" s="253"/>
      <c r="E44" s="253"/>
      <c r="F44" s="253"/>
      <c r="G44" s="253"/>
      <c r="H44" s="253"/>
      <c r="I44" s="253"/>
      <c r="J44" s="254"/>
      <c r="K44" s="2" t="str">
        <f>IF(LEN(B44)=0,"",IF(256-LEN(B44)&gt;0,"残り" &amp; 256-LEN(B44) &amp; "文字",IF(256-LEN(B44)=0,"","文字数がオーバーしています")))</f>
        <v/>
      </c>
      <c r="T44" s="140">
        <v>7</v>
      </c>
    </row>
    <row r="45" spans="1:20" ht="56.25" customHeight="1" x14ac:dyDescent="0.15">
      <c r="A45" s="251"/>
      <c r="B45" s="255" t="s">
        <v>158</v>
      </c>
      <c r="C45" s="256"/>
      <c r="D45" s="256"/>
      <c r="E45" s="256"/>
      <c r="F45" s="256"/>
      <c r="G45" s="43"/>
      <c r="H45" s="43"/>
      <c r="I45" s="43"/>
      <c r="J45" s="43"/>
      <c r="K45">
        <f>SUM(G45:J45)</f>
        <v>0</v>
      </c>
      <c r="S45" s="140">
        <v>0</v>
      </c>
      <c r="T45" s="140">
        <v>8</v>
      </c>
    </row>
    <row r="46" spans="1:20" ht="60" customHeight="1" x14ac:dyDescent="0.15">
      <c r="A46" s="251"/>
      <c r="B46" s="252"/>
      <c r="C46" s="253"/>
      <c r="D46" s="253"/>
      <c r="E46" s="253"/>
      <c r="F46" s="253"/>
      <c r="G46" s="253"/>
      <c r="H46" s="253"/>
      <c r="I46" s="253"/>
      <c r="J46" s="254"/>
      <c r="K46" s="2" t="str">
        <f>IF(LEN(B46)=0,"",IF(256-LEN(B46)&gt;0,"残り" &amp; 256-LEN(B46) &amp; "文字",IF(256-LEN(B46)=0,"","文字数がオーバーしています")))</f>
        <v/>
      </c>
      <c r="T46" s="140">
        <v>8</v>
      </c>
    </row>
    <row r="47" spans="1:20" ht="56.25" customHeight="1" x14ac:dyDescent="0.15">
      <c r="A47" s="251"/>
      <c r="B47" s="255" t="s">
        <v>159</v>
      </c>
      <c r="C47" s="256"/>
      <c r="D47" s="256"/>
      <c r="E47" s="256"/>
      <c r="F47" s="256"/>
      <c r="G47" s="43"/>
      <c r="H47" s="43"/>
      <c r="I47" s="43"/>
      <c r="J47" s="43"/>
      <c r="K47">
        <f>SUM(G47:J47)</f>
        <v>0</v>
      </c>
      <c r="S47" s="140">
        <v>0</v>
      </c>
      <c r="T47" s="140">
        <v>9</v>
      </c>
    </row>
    <row r="48" spans="1:20" ht="60" customHeight="1" x14ac:dyDescent="0.15">
      <c r="A48" s="251"/>
      <c r="B48" s="252"/>
      <c r="C48" s="253"/>
      <c r="D48" s="253"/>
      <c r="E48" s="253"/>
      <c r="F48" s="253"/>
      <c r="G48" s="253"/>
      <c r="H48" s="253"/>
      <c r="I48" s="253"/>
      <c r="J48" s="254"/>
      <c r="K48" s="2" t="str">
        <f>IF(LEN(B48)=0,"",IF(256-LEN(B48)&gt;0,"残り" &amp; 256-LEN(B48) &amp; "文字",IF(256-LEN(B48)=0,"","文字数がオーバーしています")))</f>
        <v/>
      </c>
      <c r="T48" s="140">
        <v>9</v>
      </c>
    </row>
    <row r="49" spans="1:20" ht="56.25" customHeight="1" x14ac:dyDescent="0.15">
      <c r="A49" s="251"/>
      <c r="B49" s="255" t="s">
        <v>160</v>
      </c>
      <c r="C49" s="256"/>
      <c r="D49" s="256"/>
      <c r="E49" s="256"/>
      <c r="F49" s="256"/>
      <c r="G49" s="43"/>
      <c r="H49" s="43"/>
      <c r="I49" s="43"/>
      <c r="J49" s="43"/>
      <c r="K49">
        <f>SUM(G49:J49)</f>
        <v>0</v>
      </c>
      <c r="S49" s="140">
        <v>0</v>
      </c>
      <c r="T49" s="140">
        <v>10</v>
      </c>
    </row>
    <row r="50" spans="1:20" ht="60" customHeight="1" x14ac:dyDescent="0.15">
      <c r="A50" s="251"/>
      <c r="B50" s="252"/>
      <c r="C50" s="253"/>
      <c r="D50" s="253"/>
      <c r="E50" s="253"/>
      <c r="F50" s="253"/>
      <c r="G50" s="253"/>
      <c r="H50" s="253"/>
      <c r="I50" s="253"/>
      <c r="J50" s="254"/>
      <c r="K50" s="2" t="str">
        <f>IF(LEN(B50)=0,"",IF(256-LEN(B50)&gt;0,"残り" &amp; 256-LEN(B50) &amp; "文字",IF(256-LEN(B50)=0,"","文字数がオーバーしています")))</f>
        <v/>
      </c>
      <c r="T50" s="140">
        <v>10</v>
      </c>
    </row>
    <row r="51" spans="1:20" ht="56.25" customHeight="1" x14ac:dyDescent="0.15">
      <c r="A51" s="251"/>
      <c r="B51" s="255" t="s">
        <v>161</v>
      </c>
      <c r="C51" s="256"/>
      <c r="D51" s="256"/>
      <c r="E51" s="256"/>
      <c r="F51" s="256"/>
      <c r="G51" s="43"/>
      <c r="H51" s="43"/>
      <c r="I51" s="43"/>
      <c r="J51" s="43"/>
      <c r="K51">
        <f>SUM(G51:J51)</f>
        <v>0</v>
      </c>
      <c r="S51" s="140">
        <v>0</v>
      </c>
      <c r="T51" s="140">
        <v>11</v>
      </c>
    </row>
    <row r="52" spans="1:20" ht="60" customHeight="1" x14ac:dyDescent="0.15">
      <c r="A52" s="251"/>
      <c r="B52" s="252"/>
      <c r="C52" s="253"/>
      <c r="D52" s="253"/>
      <c r="E52" s="253"/>
      <c r="F52" s="253"/>
      <c r="G52" s="253"/>
      <c r="H52" s="253"/>
      <c r="I52" s="253"/>
      <c r="J52" s="254"/>
      <c r="K52" s="2" t="str">
        <f>IF(LEN(B52)=0,"",IF(256-LEN(B52)&gt;0,"残り" &amp; 256-LEN(B52) &amp; "文字",IF(256-LEN(B52)=0,"","文字数がオーバーしています")))</f>
        <v/>
      </c>
      <c r="T52" s="140">
        <v>11</v>
      </c>
    </row>
    <row r="53" spans="1:20" ht="56.25" customHeight="1" x14ac:dyDescent="0.15">
      <c r="A53" s="251"/>
      <c r="B53" s="255" t="s">
        <v>162</v>
      </c>
      <c r="C53" s="256"/>
      <c r="D53" s="256"/>
      <c r="E53" s="256"/>
      <c r="F53" s="256"/>
      <c r="G53" s="43"/>
      <c r="H53" s="43"/>
      <c r="I53" s="43"/>
      <c r="J53" s="43"/>
      <c r="K53">
        <f>SUM(G53:J53)</f>
        <v>0</v>
      </c>
      <c r="S53" s="140">
        <v>0</v>
      </c>
      <c r="T53" s="140">
        <v>12</v>
      </c>
    </row>
    <row r="54" spans="1:20" ht="60" customHeight="1" x14ac:dyDescent="0.15">
      <c r="A54" s="251"/>
      <c r="B54" s="252"/>
      <c r="C54" s="253"/>
      <c r="D54" s="253"/>
      <c r="E54" s="253"/>
      <c r="F54" s="253"/>
      <c r="G54" s="253"/>
      <c r="H54" s="253"/>
      <c r="I54" s="253"/>
      <c r="J54" s="254"/>
      <c r="K54" s="2" t="str">
        <f>IF(LEN(B54)=0,"",IF(256-LEN(B54)&gt;0,"残り" &amp; 256-LEN(B54) &amp; "文字",IF(256-LEN(B54)=0,"","文字数がオーバーしています")))</f>
        <v/>
      </c>
      <c r="T54" s="140">
        <v>12</v>
      </c>
    </row>
    <row r="55" spans="1:20" ht="56.25" customHeight="1" x14ac:dyDescent="0.15">
      <c r="A55" s="251"/>
      <c r="B55" s="255" t="s">
        <v>163</v>
      </c>
      <c r="C55" s="256"/>
      <c r="D55" s="256"/>
      <c r="E55" s="256"/>
      <c r="F55" s="256"/>
      <c r="G55" s="43"/>
      <c r="H55" s="43"/>
      <c r="I55" s="43"/>
      <c r="J55" s="43"/>
      <c r="K55">
        <f>SUM(G55:J55)</f>
        <v>0</v>
      </c>
      <c r="S55" s="140">
        <v>0</v>
      </c>
      <c r="T55" s="140">
        <v>13</v>
      </c>
    </row>
    <row r="56" spans="1:20" ht="60" customHeight="1" x14ac:dyDescent="0.15">
      <c r="A56" s="251"/>
      <c r="B56" s="252"/>
      <c r="C56" s="253"/>
      <c r="D56" s="253"/>
      <c r="E56" s="253"/>
      <c r="F56" s="253"/>
      <c r="G56" s="253"/>
      <c r="H56" s="253"/>
      <c r="I56" s="253"/>
      <c r="J56" s="254"/>
      <c r="K56" s="2" t="str">
        <f>IF(LEN(B56)=0,"",IF(256-LEN(B56)&gt;0,"残り" &amp; 256-LEN(B56) &amp; "文字",IF(256-LEN(B56)=0,"","文字数がオーバーしています")))</f>
        <v/>
      </c>
      <c r="T56" s="140">
        <v>13</v>
      </c>
    </row>
    <row r="57" spans="1:20" ht="56.25" customHeight="1" x14ac:dyDescent="0.15">
      <c r="A57" s="251"/>
      <c r="B57" s="255" t="s">
        <v>164</v>
      </c>
      <c r="C57" s="256"/>
      <c r="D57" s="256"/>
      <c r="E57" s="256"/>
      <c r="F57" s="256"/>
      <c r="G57" s="43"/>
      <c r="H57" s="43"/>
      <c r="I57" s="43"/>
      <c r="J57" s="43"/>
      <c r="K57">
        <f>SUM(G57:J57)</f>
        <v>0</v>
      </c>
      <c r="S57" s="140">
        <v>0</v>
      </c>
      <c r="T57" s="140">
        <v>14</v>
      </c>
    </row>
    <row r="58" spans="1:20" ht="60" customHeight="1" x14ac:dyDescent="0.15">
      <c r="A58" s="251"/>
      <c r="B58" s="252"/>
      <c r="C58" s="253"/>
      <c r="D58" s="253"/>
      <c r="E58" s="253"/>
      <c r="F58" s="253"/>
      <c r="G58" s="253"/>
      <c r="H58" s="253"/>
      <c r="I58" s="253"/>
      <c r="J58" s="254"/>
      <c r="K58" s="2" t="str">
        <f>IF(LEN(B58)=0,"",IF(256-LEN(B58)&gt;0,"残り" &amp; 256-LEN(B58) &amp; "文字",IF(256-LEN(B58)=0,"","文字数がオーバーしています")))</f>
        <v/>
      </c>
      <c r="T58" s="140">
        <v>14</v>
      </c>
    </row>
    <row r="59" spans="1:20" ht="56.25" customHeight="1" x14ac:dyDescent="0.15">
      <c r="A59" s="251"/>
      <c r="B59" s="255" t="s">
        <v>165</v>
      </c>
      <c r="C59" s="256"/>
      <c r="D59" s="256"/>
      <c r="E59" s="256"/>
      <c r="F59" s="256"/>
      <c r="G59" s="43"/>
      <c r="H59" s="43"/>
      <c r="I59" s="43"/>
      <c r="J59" s="43"/>
      <c r="K59">
        <f>SUM(G59:J59)</f>
        <v>0</v>
      </c>
      <c r="S59" s="140">
        <v>0</v>
      </c>
      <c r="T59" s="140">
        <v>15</v>
      </c>
    </row>
    <row r="60" spans="1:20" ht="60" customHeight="1" x14ac:dyDescent="0.15">
      <c r="A60" s="251"/>
      <c r="B60" s="252"/>
      <c r="C60" s="253"/>
      <c r="D60" s="253"/>
      <c r="E60" s="253"/>
      <c r="F60" s="253"/>
      <c r="G60" s="253"/>
      <c r="H60" s="253"/>
      <c r="I60" s="253"/>
      <c r="J60" s="254"/>
      <c r="K60" s="2" t="str">
        <f>IF(LEN(B60)=0,"",IF(256-LEN(B60)&gt;0,"残り" &amp; 256-LEN(B60) &amp; "文字",IF(256-LEN(B60)=0,"","文字数がオーバーしています")))</f>
        <v/>
      </c>
      <c r="T60" s="140">
        <v>15</v>
      </c>
    </row>
  </sheetData>
  <sheetProtection algorithmName="SHA-512" hashValue="DhtBxpzaGbkrWEeJL8HRErf6vIfNRD3FvGqhDntXuh7D1+V0lSg4ncFmDjYwOu5KheYNu2YRDRS45UuuSlgRlA==" saltValue="CFruh5j9weS7eYHuE/VFcA==" spinCount="100000" sheet="1" objects="1" scenarios="1" formatCells="0"/>
  <mergeCells count="60">
    <mergeCell ref="A2:J2"/>
    <mergeCell ref="B23:J23"/>
    <mergeCell ref="B21:J21"/>
    <mergeCell ref="E4:J4"/>
    <mergeCell ref="A29:A30"/>
    <mergeCell ref="G29:J29"/>
    <mergeCell ref="B30:F30"/>
    <mergeCell ref="C4:D4"/>
    <mergeCell ref="H6:I6"/>
    <mergeCell ref="B20:E20"/>
    <mergeCell ref="A39:A40"/>
    <mergeCell ref="B40:J40"/>
    <mergeCell ref="B39:F39"/>
    <mergeCell ref="A35:A36"/>
    <mergeCell ref="A33:A34"/>
    <mergeCell ref="B34:J34"/>
    <mergeCell ref="B33:F33"/>
    <mergeCell ref="A37:A38"/>
    <mergeCell ref="B38:J38"/>
    <mergeCell ref="B36:J36"/>
    <mergeCell ref="E3:J3"/>
    <mergeCell ref="B35:F35"/>
    <mergeCell ref="B37:F37"/>
    <mergeCell ref="B31:F31"/>
    <mergeCell ref="B32:J32"/>
    <mergeCell ref="C3:D3"/>
    <mergeCell ref="B29:F29"/>
    <mergeCell ref="B13:J13"/>
    <mergeCell ref="B26:J26"/>
    <mergeCell ref="A31:A32"/>
    <mergeCell ref="A41:A42"/>
    <mergeCell ref="B42:J42"/>
    <mergeCell ref="A43:A44"/>
    <mergeCell ref="B44:J44"/>
    <mergeCell ref="B41:F41"/>
    <mergeCell ref="B43:F43"/>
    <mergeCell ref="A47:A48"/>
    <mergeCell ref="B48:J48"/>
    <mergeCell ref="B45:F45"/>
    <mergeCell ref="B47:F47"/>
    <mergeCell ref="A51:A52"/>
    <mergeCell ref="B52:J52"/>
    <mergeCell ref="B49:F49"/>
    <mergeCell ref="B51:F51"/>
    <mergeCell ref="A49:A50"/>
    <mergeCell ref="B50:J50"/>
    <mergeCell ref="A45:A46"/>
    <mergeCell ref="B46:J46"/>
    <mergeCell ref="A55:A56"/>
    <mergeCell ref="B56:J56"/>
    <mergeCell ref="B53:F53"/>
    <mergeCell ref="B55:F55"/>
    <mergeCell ref="A53:A54"/>
    <mergeCell ref="B54:J54"/>
    <mergeCell ref="A59:A60"/>
    <mergeCell ref="B60:J60"/>
    <mergeCell ref="B57:F57"/>
    <mergeCell ref="B59:F59"/>
    <mergeCell ref="A57:A58"/>
    <mergeCell ref="B58:J58"/>
  </mergeCells>
  <phoneticPr fontId="2"/>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38:J38 B36:J36 B34:J34 B32:J32 B40:J40 B42:J42 B44:J44 B46:J46 B48:J48 B50:J50 B52:J52 B54:J54 B56:J56 B58:J58 B60:J60" xr:uid="{00000000-0002-0000-0200-000000000000}">
      <formula1>256</formula1>
    </dataValidation>
    <dataValidation type="whole" imeMode="disabled" operator="greaterThanOrEqual" allowBlank="1" showErrorMessage="1" errorTitle="もう一度入力してください！" error="数値が正しくありません。" sqref="G39:J39 G37:J37 G35:J35 G33:J33 G31:J31 G41:J41 G43:J43 G45:J45 G47:J47 G49:J49 G51:J51 G53:J53 G55:J55 G57:J57 G59:J59" xr:uid="{00000000-0002-0000-02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7:J27" xr:uid="{00000000-0002-0000-0200-000002000000}">
      <formula1>512</formula1>
    </dataValidation>
    <dataValidation type="whole" imeMode="disabled" operator="greaterThanOrEqual" allowBlank="1" showErrorMessage="1" errorTitle="もう一度入力してください！" error="数値が正しくありません。_x000a_" sqref="G9:H10" xr:uid="{00000000-0002-0000-02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H5:I5 H7:I7 E3:J4 E5:G7" xr:uid="{00000000-0002-0000-0200-000004000000}">
      <formula1>128</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1:B22 C21:J21" xr:uid="{00000000-0002-0000-0200-000005000000}">
      <formula1>256</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26:J26 B13:J13 B23:J23" xr:uid="{00000000-0002-0000-0200-000006000000}">
      <formula1>512</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3" manualBreakCount="3">
    <brk id="24" max="16383" man="1"/>
    <brk id="40" max="16383" man="1"/>
    <brk id="54"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topLeftCell="A192" zoomScale="50" zoomScaleNormal="85" zoomScaleSheetLayoutView="50" workbookViewId="0">
      <selection activeCell="C200" sqref="C200"/>
    </sheetView>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〔組織マネジメント：軽費老人ホーム(Ｂ型)〕</v>
      </c>
      <c r="B1" s="4"/>
      <c r="C1" s="4"/>
      <c r="D1" s="4"/>
      <c r="E1" s="3"/>
      <c r="F1" s="150" t="s">
        <v>149</v>
      </c>
      <c r="H1" s="23"/>
    </row>
    <row r="2" spans="1:20" ht="14.25" customHeight="1" x14ac:dyDescent="0.15">
      <c r="A2" s="1"/>
      <c r="B2" s="4"/>
      <c r="C2" s="4"/>
      <c r="F2" s="6" t="str">
        <f>"《事業所名： " &amp; 評価結果報告書!B24 &amp; "》"</f>
        <v>《事業所名： 》</v>
      </c>
      <c r="H2" s="25"/>
    </row>
    <row r="3" spans="1:20" x14ac:dyDescent="0.15">
      <c r="A3" s="79" t="s">
        <v>72</v>
      </c>
      <c r="B3" s="80" t="s">
        <v>140</v>
      </c>
      <c r="F3" s="26"/>
      <c r="G3" s="26"/>
      <c r="H3" s="7"/>
      <c r="I3" s="62"/>
      <c r="J3" s="7"/>
      <c r="K3" s="7"/>
      <c r="L3" s="7"/>
      <c r="M3" s="81"/>
      <c r="N3" s="81"/>
      <c r="O3" s="81"/>
      <c r="P3" s="81"/>
      <c r="Q3" s="81"/>
      <c r="R3" s="81"/>
      <c r="S3" s="81"/>
      <c r="T3" s="81"/>
    </row>
    <row r="4" spans="1:20" ht="18" customHeight="1" thickBot="1" x14ac:dyDescent="0.2">
      <c r="A4" s="85" t="s">
        <v>0</v>
      </c>
      <c r="B4" s="329" t="s">
        <v>81</v>
      </c>
      <c r="C4" s="330"/>
      <c r="D4" s="330"/>
      <c r="E4" s="330"/>
      <c r="F4" s="331"/>
      <c r="H4" s="81"/>
      <c r="I4" s="62"/>
      <c r="J4" s="7" t="s">
        <v>63</v>
      </c>
      <c r="K4" s="7"/>
      <c r="L4" s="81"/>
      <c r="M4" s="81"/>
      <c r="N4" s="81"/>
      <c r="O4" s="81"/>
      <c r="P4" s="81"/>
      <c r="Q4" s="81"/>
      <c r="R4" s="81"/>
      <c r="S4" s="81"/>
      <c r="T4" s="81" t="s">
        <v>64</v>
      </c>
    </row>
    <row r="5" spans="1:20" ht="18" customHeight="1" thickTop="1" x14ac:dyDescent="0.15">
      <c r="A5" s="290">
        <v>1</v>
      </c>
      <c r="B5" s="292" t="s">
        <v>167</v>
      </c>
      <c r="C5" s="293"/>
      <c r="D5" s="293"/>
      <c r="E5" s="293"/>
      <c r="F5" s="294"/>
      <c r="H5" s="81"/>
      <c r="I5" s="62"/>
      <c r="J5" s="7" t="s">
        <v>59</v>
      </c>
      <c r="K5" s="7"/>
      <c r="L5" s="81"/>
      <c r="M5" s="81"/>
      <c r="N5" s="81"/>
      <c r="O5" s="81"/>
      <c r="P5" s="81"/>
      <c r="Q5" s="81"/>
      <c r="R5" s="81"/>
      <c r="S5" s="81"/>
      <c r="T5" s="81" t="s">
        <v>65</v>
      </c>
    </row>
    <row r="6" spans="1:20" s="91" customFormat="1" ht="30" customHeight="1" thickBot="1" x14ac:dyDescent="0.2">
      <c r="A6" s="291"/>
      <c r="B6" s="295" t="s">
        <v>166</v>
      </c>
      <c r="C6" s="296"/>
      <c r="D6" s="296"/>
      <c r="E6" s="296"/>
      <c r="F6" s="297"/>
      <c r="G6" s="86"/>
      <c r="H6" s="87"/>
      <c r="I6" s="88"/>
      <c r="J6" s="89" t="s">
        <v>66</v>
      </c>
      <c r="K6" s="87">
        <v>1</v>
      </c>
      <c r="L6" s="87">
        <v>120</v>
      </c>
      <c r="M6" s="90"/>
      <c r="N6" s="90"/>
      <c r="O6" s="90"/>
      <c r="P6" s="90"/>
      <c r="Q6" s="90"/>
      <c r="R6" s="90"/>
      <c r="S6" s="81"/>
      <c r="T6" s="90"/>
    </row>
    <row r="7" spans="1:20" s="11" customFormat="1" ht="17.25" customHeight="1" x14ac:dyDescent="0.15">
      <c r="A7" s="92"/>
      <c r="B7" s="298" t="s">
        <v>169</v>
      </c>
      <c r="C7" s="299"/>
      <c r="D7" s="299"/>
      <c r="E7" s="299"/>
      <c r="F7" s="300"/>
      <c r="G7" s="93"/>
      <c r="H7" s="94"/>
      <c r="I7" s="95"/>
      <c r="J7" s="7" t="s">
        <v>67</v>
      </c>
      <c r="K7" s="94"/>
      <c r="L7" s="94"/>
      <c r="M7" s="96"/>
      <c r="N7" s="96"/>
      <c r="O7" s="96"/>
      <c r="P7" s="96"/>
      <c r="Q7" s="96"/>
      <c r="R7" s="96"/>
      <c r="S7" s="81"/>
      <c r="T7" s="96"/>
    </row>
    <row r="8" spans="1:20" s="91" customFormat="1" ht="30" customHeight="1" thickBot="1" x14ac:dyDescent="0.2">
      <c r="A8" s="97"/>
      <c r="B8" s="301" t="s">
        <v>168</v>
      </c>
      <c r="C8" s="302"/>
      <c r="D8" s="325" t="s">
        <v>88</v>
      </c>
      <c r="E8" s="325"/>
      <c r="F8" s="123" t="str">
        <f>IF(COUNT(P12:Q24) &gt; 0,COUNT(P12:P24) &amp; "／" &amp; COUNT(P12:Q24),"")</f>
        <v/>
      </c>
      <c r="G8" s="86"/>
      <c r="H8" s="87"/>
      <c r="I8" s="88"/>
      <c r="J8" s="89" t="s">
        <v>68</v>
      </c>
      <c r="K8" s="87">
        <v>1</v>
      </c>
      <c r="L8" s="87">
        <v>546</v>
      </c>
      <c r="M8" s="90"/>
      <c r="N8" s="90"/>
      <c r="O8" s="90"/>
      <c r="P8" s="90"/>
      <c r="Q8" s="90"/>
      <c r="R8" s="90"/>
      <c r="S8" s="81"/>
      <c r="T8" s="90"/>
    </row>
    <row r="9" spans="1:20" x14ac:dyDescent="0.15">
      <c r="A9" s="98"/>
      <c r="B9" s="99" t="s">
        <v>170</v>
      </c>
      <c r="C9" s="326" t="str">
        <f>IF((MIN(I12:I13)=0),"標準項目の「あり」「なし」を選択してください","")</f>
        <v>標準項目の「あり」「なし」を選択してください</v>
      </c>
      <c r="D9" s="326"/>
      <c r="E9" s="326"/>
      <c r="F9" s="327"/>
      <c r="H9" s="81"/>
      <c r="I9" s="62"/>
      <c r="J9" s="7" t="s">
        <v>69</v>
      </c>
      <c r="K9" s="7">
        <v>1</v>
      </c>
      <c r="L9" s="81">
        <v>17430</v>
      </c>
      <c r="M9" s="81"/>
      <c r="N9" s="81"/>
      <c r="O9" s="81"/>
      <c r="P9" s="81"/>
      <c r="Q9" s="81"/>
      <c r="R9" s="81"/>
      <c r="S9" s="81"/>
      <c r="T9" s="81"/>
    </row>
    <row r="10" spans="1:20" s="103" customFormat="1" ht="37.5" customHeight="1" x14ac:dyDescent="0.15">
      <c r="A10" s="100" t="s">
        <v>60</v>
      </c>
      <c r="B10" s="274" t="s">
        <v>171</v>
      </c>
      <c r="C10" s="275"/>
      <c r="D10" s="328" t="str">
        <f xml:space="preserve"> "評点（" &amp; REPT("○",COUNT(P12:P13)) &amp; REPT("●",COUNT(Q12:Q13)) &amp; "）"</f>
        <v>評点（）</v>
      </c>
      <c r="E10" s="328"/>
      <c r="F10" s="122" t="str">
        <f>IF(COUNT(R12:R13)&gt;0,"・非該当" &amp; COUNT(R12:R13),"")</f>
        <v/>
      </c>
      <c r="G10" s="86"/>
      <c r="H10" s="101"/>
      <c r="I10" s="102" t="str">
        <f>IF(MIN(I12:I13)=0,"",IF(COUNT(P12:Q13)=0,"-",IF(COUNT(P12:Q13)=COUNT(P12:P13),"A",IF(COUNT(P12:P13)=0,"C","B"))))</f>
        <v/>
      </c>
      <c r="J10" s="7" t="s">
        <v>54</v>
      </c>
      <c r="K10" s="102"/>
      <c r="L10" s="101"/>
      <c r="M10" s="101"/>
      <c r="N10" s="101"/>
      <c r="O10" s="101"/>
      <c r="P10" s="101"/>
      <c r="Q10" s="101"/>
      <c r="R10" s="101"/>
      <c r="S10" s="81"/>
      <c r="T10" s="101"/>
    </row>
    <row r="11" spans="1:20" x14ac:dyDescent="0.15">
      <c r="A11" s="98"/>
      <c r="B11" s="121" t="s">
        <v>55</v>
      </c>
      <c r="C11" s="317" t="s">
        <v>56</v>
      </c>
      <c r="D11" s="318"/>
      <c r="E11" s="318"/>
      <c r="F11" s="319"/>
      <c r="H11" s="81"/>
      <c r="I11" s="62"/>
      <c r="J11" s="7" t="s">
        <v>57</v>
      </c>
      <c r="K11" s="7"/>
      <c r="L11" s="81"/>
      <c r="M11" s="81"/>
      <c r="N11" s="81"/>
      <c r="O11" s="81"/>
      <c r="P11" s="81"/>
      <c r="Q11" s="81"/>
      <c r="R11" s="81"/>
      <c r="S11" s="81"/>
      <c r="T11" s="81"/>
    </row>
    <row r="12" spans="1:20" ht="37.5" customHeight="1" x14ac:dyDescent="0.15">
      <c r="A12" s="98"/>
      <c r="B12" s="104"/>
      <c r="C12" s="295" t="s">
        <v>172</v>
      </c>
      <c r="D12" s="296"/>
      <c r="E12" s="320"/>
      <c r="F12" s="105"/>
      <c r="G12" s="86"/>
      <c r="H12" s="81"/>
      <c r="I12" s="62">
        <v>0</v>
      </c>
      <c r="J12" s="7" t="s">
        <v>58</v>
      </c>
      <c r="K12" s="7">
        <v>1</v>
      </c>
      <c r="L12" s="81">
        <v>60031</v>
      </c>
      <c r="M12" s="81"/>
      <c r="N12" s="81"/>
      <c r="O12" s="81"/>
      <c r="P12" s="81" t="str">
        <f>IF(I12=3,1,"")</f>
        <v/>
      </c>
      <c r="Q12" s="81" t="str">
        <f>IF(I12=2,1,"")</f>
        <v/>
      </c>
      <c r="R12" s="81" t="str">
        <f>IF(I12=1,1,"")</f>
        <v/>
      </c>
      <c r="S12" s="81"/>
      <c r="T12" s="81"/>
    </row>
    <row r="13" spans="1:20" ht="37.5" customHeight="1" thickBot="1" x14ac:dyDescent="0.2">
      <c r="A13" s="98"/>
      <c r="B13" s="104"/>
      <c r="C13" s="295" t="s">
        <v>173</v>
      </c>
      <c r="D13" s="296"/>
      <c r="E13" s="320"/>
      <c r="F13" s="105"/>
      <c r="G13" s="86"/>
      <c r="H13" s="81"/>
      <c r="I13" s="62">
        <v>0</v>
      </c>
      <c r="J13" s="7" t="s">
        <v>58</v>
      </c>
      <c r="K13" s="7">
        <v>2</v>
      </c>
      <c r="L13" s="81">
        <v>60032</v>
      </c>
      <c r="M13" s="81"/>
      <c r="N13" s="81"/>
      <c r="O13" s="81"/>
      <c r="P13" s="81" t="str">
        <f>IF(I13=3,1,"")</f>
        <v/>
      </c>
      <c r="Q13" s="81" t="str">
        <f>IF(I13=2,1,"")</f>
        <v/>
      </c>
      <c r="R13" s="81" t="str">
        <f>IF(I13=1,1,"")</f>
        <v/>
      </c>
      <c r="S13" s="81"/>
      <c r="T13" s="81"/>
    </row>
    <row r="14" spans="1:20" x14ac:dyDescent="0.15">
      <c r="A14" s="98"/>
      <c r="B14" s="99" t="s">
        <v>174</v>
      </c>
      <c r="C14" s="326" t="str">
        <f>IF((MIN(I17:I18)=0),"標準項目の「あり」「なし」を選択してください","")</f>
        <v>標準項目の「あり」「なし」を選択してください</v>
      </c>
      <c r="D14" s="326"/>
      <c r="E14" s="326"/>
      <c r="F14" s="327"/>
      <c r="H14" s="81"/>
      <c r="I14" s="62"/>
      <c r="J14" s="7" t="s">
        <v>69</v>
      </c>
      <c r="K14" s="7">
        <v>2</v>
      </c>
      <c r="L14" s="81">
        <v>17431</v>
      </c>
      <c r="M14" s="81"/>
      <c r="N14" s="81"/>
      <c r="O14" s="81"/>
      <c r="P14" s="81"/>
      <c r="Q14" s="81"/>
      <c r="R14" s="81"/>
      <c r="S14" s="81"/>
      <c r="T14" s="81"/>
    </row>
    <row r="15" spans="1:20" s="103" customFormat="1" ht="37.5" customHeight="1" x14ac:dyDescent="0.15">
      <c r="A15" s="100" t="s">
        <v>60</v>
      </c>
      <c r="B15" s="274" t="s">
        <v>175</v>
      </c>
      <c r="C15" s="275"/>
      <c r="D15" s="328" t="str">
        <f xml:space="preserve"> "評点（" &amp; REPT("○",COUNT(P17:P18)) &amp; REPT("●",COUNT(Q17:Q18)) &amp; "）"</f>
        <v>評点（）</v>
      </c>
      <c r="E15" s="328"/>
      <c r="F15" s="122" t="str">
        <f>IF(COUNT(R17:R18)&gt;0,"・非該当" &amp; COUNT(R17:R18),"")</f>
        <v/>
      </c>
      <c r="G15" s="86"/>
      <c r="H15" s="101"/>
      <c r="I15" s="102" t="str">
        <f>IF(MIN(I17:I18)=0,"",IF(COUNT(P17:Q18)=0,"-",IF(COUNT(P17:Q18)=COUNT(P17:P18),"A",IF(COUNT(P17:P18)=0,"C","B"))))</f>
        <v/>
      </c>
      <c r="J15" s="7" t="s">
        <v>54</v>
      </c>
      <c r="K15" s="102"/>
      <c r="L15" s="101"/>
      <c r="M15" s="101"/>
      <c r="N15" s="101"/>
      <c r="O15" s="101"/>
      <c r="P15" s="101"/>
      <c r="Q15" s="101"/>
      <c r="R15" s="101"/>
      <c r="S15" s="81"/>
      <c r="T15" s="101"/>
    </row>
    <row r="16" spans="1:20" x14ac:dyDescent="0.15">
      <c r="A16" s="98"/>
      <c r="B16" s="121" t="s">
        <v>55</v>
      </c>
      <c r="C16" s="317" t="s">
        <v>56</v>
      </c>
      <c r="D16" s="318"/>
      <c r="E16" s="318"/>
      <c r="F16" s="319"/>
      <c r="H16" s="81"/>
      <c r="I16" s="62"/>
      <c r="J16" s="7" t="s">
        <v>57</v>
      </c>
      <c r="K16" s="7"/>
      <c r="L16" s="81"/>
      <c r="M16" s="81"/>
      <c r="N16" s="81"/>
      <c r="O16" s="81"/>
      <c r="P16" s="81"/>
      <c r="Q16" s="81"/>
      <c r="R16" s="81"/>
      <c r="S16" s="81"/>
      <c r="T16" s="81"/>
    </row>
    <row r="17" spans="1:20" ht="37.5" customHeight="1" x14ac:dyDescent="0.15">
      <c r="A17" s="98"/>
      <c r="B17" s="104"/>
      <c r="C17" s="295" t="s">
        <v>176</v>
      </c>
      <c r="D17" s="296"/>
      <c r="E17" s="320"/>
      <c r="F17" s="105"/>
      <c r="G17" s="86"/>
      <c r="H17" s="81"/>
      <c r="I17" s="62">
        <v>0</v>
      </c>
      <c r="J17" s="7" t="s">
        <v>58</v>
      </c>
      <c r="K17" s="7">
        <v>1</v>
      </c>
      <c r="L17" s="81">
        <v>60033</v>
      </c>
      <c r="M17" s="81"/>
      <c r="N17" s="81"/>
      <c r="O17" s="81"/>
      <c r="P17" s="81" t="str">
        <f>IF(I17=3,1,"")</f>
        <v/>
      </c>
      <c r="Q17" s="81" t="str">
        <f>IF(I17=2,1,"")</f>
        <v/>
      </c>
      <c r="R17" s="81" t="str">
        <f>IF(I17=1,1,"")</f>
        <v/>
      </c>
      <c r="S17" s="81"/>
      <c r="T17" s="81"/>
    </row>
    <row r="18" spans="1:20" ht="37.5" customHeight="1" thickBot="1" x14ac:dyDescent="0.2">
      <c r="A18" s="98"/>
      <c r="B18" s="104"/>
      <c r="C18" s="295" t="s">
        <v>177</v>
      </c>
      <c r="D18" s="296"/>
      <c r="E18" s="320"/>
      <c r="F18" s="105"/>
      <c r="G18" s="86"/>
      <c r="H18" s="81"/>
      <c r="I18" s="62">
        <v>0</v>
      </c>
      <c r="J18" s="7" t="s">
        <v>58</v>
      </c>
      <c r="K18" s="7">
        <v>2</v>
      </c>
      <c r="L18" s="81">
        <v>60034</v>
      </c>
      <c r="M18" s="81"/>
      <c r="N18" s="81"/>
      <c r="O18" s="81"/>
      <c r="P18" s="81" t="str">
        <f>IF(I18=3,1,"")</f>
        <v/>
      </c>
      <c r="Q18" s="81" t="str">
        <f>IF(I18=2,1,"")</f>
        <v/>
      </c>
      <c r="R18" s="81" t="str">
        <f>IF(I18=1,1,"")</f>
        <v/>
      </c>
      <c r="S18" s="81"/>
      <c r="T18" s="81"/>
    </row>
    <row r="19" spans="1:20" x14ac:dyDescent="0.15">
      <c r="A19" s="98"/>
      <c r="B19" s="99" t="s">
        <v>178</v>
      </c>
      <c r="C19" s="326" t="str">
        <f>IF((MIN(I22:I24)=0),"標準項目の「あり」「なし」を選択してください","")</f>
        <v>標準項目の「あり」「なし」を選択してください</v>
      </c>
      <c r="D19" s="326"/>
      <c r="E19" s="326"/>
      <c r="F19" s="327"/>
      <c r="H19" s="81"/>
      <c r="I19" s="62"/>
      <c r="J19" s="7" t="s">
        <v>69</v>
      </c>
      <c r="K19" s="7">
        <v>3</v>
      </c>
      <c r="L19" s="81">
        <v>17432</v>
      </c>
      <c r="M19" s="81"/>
      <c r="N19" s="81"/>
      <c r="O19" s="81"/>
      <c r="P19" s="81"/>
      <c r="Q19" s="81"/>
      <c r="R19" s="81"/>
      <c r="S19" s="81"/>
      <c r="T19" s="81"/>
    </row>
    <row r="20" spans="1:20" s="103" customFormat="1" ht="37.5" customHeight="1" x14ac:dyDescent="0.15">
      <c r="A20" s="100" t="s">
        <v>60</v>
      </c>
      <c r="B20" s="274" t="s">
        <v>179</v>
      </c>
      <c r="C20" s="275"/>
      <c r="D20" s="328" t="str">
        <f xml:space="preserve"> "評点（" &amp; REPT("○",COUNT(P22:P24)) &amp; REPT("●",COUNT(Q22:Q24)) &amp; "）"</f>
        <v>評点（）</v>
      </c>
      <c r="E20" s="328"/>
      <c r="F20" s="122" t="str">
        <f>IF(COUNT(R22:R24)&gt;0,"・非該当" &amp; COUNT(R22:R24),"")</f>
        <v/>
      </c>
      <c r="G20" s="86"/>
      <c r="H20" s="101"/>
      <c r="I20" s="102" t="str">
        <f>IF(MIN(I22:I24)=0,"",IF(COUNT(P22:Q24)=0,"-",IF(COUNT(P22:Q24)=COUNT(P22:P24),"A",IF(COUNT(P22:P24)=0,"C","B"))))</f>
        <v/>
      </c>
      <c r="J20" s="7" t="s">
        <v>54</v>
      </c>
      <c r="K20" s="102"/>
      <c r="L20" s="101"/>
      <c r="M20" s="101"/>
      <c r="N20" s="101"/>
      <c r="O20" s="101"/>
      <c r="P20" s="101"/>
      <c r="Q20" s="101"/>
      <c r="R20" s="101"/>
      <c r="S20" s="81"/>
      <c r="T20" s="101"/>
    </row>
    <row r="21" spans="1:20" x14ac:dyDescent="0.15">
      <c r="A21" s="98"/>
      <c r="B21" s="121" t="s">
        <v>55</v>
      </c>
      <c r="C21" s="317" t="s">
        <v>56</v>
      </c>
      <c r="D21" s="318"/>
      <c r="E21" s="318"/>
      <c r="F21" s="319"/>
      <c r="H21" s="81"/>
      <c r="I21" s="62"/>
      <c r="J21" s="7" t="s">
        <v>57</v>
      </c>
      <c r="K21" s="7"/>
      <c r="L21" s="81"/>
      <c r="M21" s="81"/>
      <c r="N21" s="81"/>
      <c r="O21" s="81"/>
      <c r="P21" s="81"/>
      <c r="Q21" s="81"/>
      <c r="R21" s="81"/>
      <c r="S21" s="81"/>
      <c r="T21" s="81"/>
    </row>
    <row r="22" spans="1:20" ht="37.5" customHeight="1" x14ac:dyDescent="0.15">
      <c r="A22" s="98"/>
      <c r="B22" s="104"/>
      <c r="C22" s="295" t="s">
        <v>180</v>
      </c>
      <c r="D22" s="296"/>
      <c r="E22" s="320"/>
      <c r="F22" s="105"/>
      <c r="G22" s="86"/>
      <c r="H22" s="81"/>
      <c r="I22" s="62">
        <v>0</v>
      </c>
      <c r="J22" s="7" t="s">
        <v>58</v>
      </c>
      <c r="K22" s="7">
        <v>1</v>
      </c>
      <c r="L22" s="81">
        <v>60035</v>
      </c>
      <c r="M22" s="81"/>
      <c r="N22" s="81"/>
      <c r="O22" s="81"/>
      <c r="P22" s="81" t="str">
        <f>IF(I22=3,1,"")</f>
        <v/>
      </c>
      <c r="Q22" s="81" t="str">
        <f>IF(I22=2,1,"")</f>
        <v/>
      </c>
      <c r="R22" s="81" t="str">
        <f>IF(I22=1,1,"")</f>
        <v/>
      </c>
      <c r="S22" s="81"/>
      <c r="T22" s="81"/>
    </row>
    <row r="23" spans="1:20" ht="37.5" customHeight="1" x14ac:dyDescent="0.15">
      <c r="A23" s="98"/>
      <c r="B23" s="104"/>
      <c r="C23" s="295" t="s">
        <v>181</v>
      </c>
      <c r="D23" s="296"/>
      <c r="E23" s="320"/>
      <c r="F23" s="105"/>
      <c r="G23" s="86"/>
      <c r="H23" s="81"/>
      <c r="I23" s="62">
        <v>0</v>
      </c>
      <c r="J23" s="7" t="s">
        <v>58</v>
      </c>
      <c r="K23" s="7">
        <v>2</v>
      </c>
      <c r="L23" s="81">
        <v>60036</v>
      </c>
      <c r="M23" s="81"/>
      <c r="N23" s="81"/>
      <c r="O23" s="81"/>
      <c r="P23" s="81" t="str">
        <f>IF(I23=3,1,"")</f>
        <v/>
      </c>
      <c r="Q23" s="81" t="str">
        <f>IF(I23=2,1,"")</f>
        <v/>
      </c>
      <c r="R23" s="81" t="str">
        <f>IF(I23=1,1,"")</f>
        <v/>
      </c>
      <c r="S23" s="81"/>
      <c r="T23" s="81"/>
    </row>
    <row r="24" spans="1:20" ht="37.5" customHeight="1" thickBot="1" x14ac:dyDescent="0.2">
      <c r="A24" s="98"/>
      <c r="B24" s="104"/>
      <c r="C24" s="295" t="s">
        <v>182</v>
      </c>
      <c r="D24" s="296"/>
      <c r="E24" s="320"/>
      <c r="F24" s="105"/>
      <c r="G24" s="86"/>
      <c r="H24" s="81"/>
      <c r="I24" s="62">
        <v>0</v>
      </c>
      <c r="J24" s="7" t="s">
        <v>58</v>
      </c>
      <c r="K24" s="7">
        <v>3</v>
      </c>
      <c r="L24" s="81">
        <v>60037</v>
      </c>
      <c r="M24" s="81"/>
      <c r="N24" s="81"/>
      <c r="O24" s="81"/>
      <c r="P24" s="81" t="str">
        <f>IF(I24=3,1,"")</f>
        <v/>
      </c>
      <c r="Q24" s="81" t="str">
        <f>IF(I24=2,1,"")</f>
        <v/>
      </c>
      <c r="R24" s="81" t="str">
        <f>IF(I24=1,1,"")</f>
        <v/>
      </c>
      <c r="S24" s="81"/>
      <c r="T24" s="81"/>
    </row>
    <row r="25" spans="1:20" ht="20.25" customHeight="1" x14ac:dyDescent="0.15">
      <c r="A25" s="106"/>
      <c r="B25" s="321" t="s">
        <v>183</v>
      </c>
      <c r="C25" s="322"/>
      <c r="D25" s="323" t="str">
        <f>IF(AND(LEN(case1_1)&lt;&gt;0,COUNT(R12:R24)=7),checkB_1,(IF(LEN(checkA_1)&lt;&gt;0,checkA_1, checkB_1)))</f>
        <v>カテゴリー1の講評を入力してください</v>
      </c>
      <c r="E25" s="323"/>
      <c r="F25" s="324"/>
      <c r="H25" s="81"/>
      <c r="I25" s="62"/>
      <c r="J25" s="7" t="s">
        <v>59</v>
      </c>
      <c r="K25" s="7"/>
      <c r="L25" s="81"/>
      <c r="M25" s="81"/>
      <c r="N25" s="81"/>
      <c r="O25" s="81"/>
      <c r="P25" s="81"/>
      <c r="Q25" s="81"/>
      <c r="R25" s="81"/>
      <c r="S25" s="81"/>
      <c r="T25" s="81"/>
    </row>
    <row r="26" spans="1:20" s="110" customFormat="1" ht="21" customHeight="1" x14ac:dyDescent="0.15">
      <c r="A26" s="118"/>
      <c r="B26" s="304"/>
      <c r="C26" s="305"/>
      <c r="D26" s="305"/>
      <c r="E26" s="305"/>
      <c r="F26" s="306"/>
      <c r="G26" s="2" t="str">
        <f>IF(LEN(B26)=0,"",IF(40-LEN(B26)&gt;0,"残り" &amp; 40-LEN(B26) &amp; "文字",IF(40-LEN(B26)=0,"","文字数がオーバーしています")))</f>
        <v/>
      </c>
      <c r="H26" s="107"/>
      <c r="I26" s="108"/>
      <c r="J26" s="7" t="s">
        <v>82</v>
      </c>
      <c r="K26" s="107"/>
      <c r="L26" s="107"/>
      <c r="M26" s="109"/>
      <c r="N26" s="109"/>
      <c r="O26" s="109"/>
      <c r="P26" s="109"/>
      <c r="Q26" s="109"/>
      <c r="R26" s="109"/>
      <c r="S26" s="81"/>
      <c r="T26" s="109"/>
    </row>
    <row r="27" spans="1:20" s="110" customFormat="1" ht="65.099999999999994" customHeight="1" x14ac:dyDescent="0.15">
      <c r="A27" s="119"/>
      <c r="B27" s="307"/>
      <c r="C27" s="308"/>
      <c r="D27" s="308"/>
      <c r="E27" s="308"/>
      <c r="F27" s="309"/>
      <c r="G27" s="2" t="str">
        <f>IF(LEN(B27)=0,"",IF(256-LEN(B27)&gt;0,"残り" &amp; 256-LEN(B27) &amp; "文字",IF(256-LEN(B27)=0,"","文字数がオーバーしています")))</f>
        <v/>
      </c>
      <c r="H27" s="107"/>
      <c r="I27" s="108"/>
      <c r="J27" s="7" t="s">
        <v>85</v>
      </c>
      <c r="K27" s="107"/>
      <c r="L27" s="107"/>
      <c r="M27" s="109"/>
      <c r="N27" s="109"/>
      <c r="O27" s="109"/>
      <c r="P27" s="109"/>
      <c r="Q27" s="109"/>
      <c r="R27" s="109"/>
      <c r="S27" s="81"/>
      <c r="T27" s="109"/>
    </row>
    <row r="28" spans="1:20" s="110" customFormat="1" ht="21" customHeight="1" x14ac:dyDescent="0.15">
      <c r="A28" s="119"/>
      <c r="B28" s="310"/>
      <c r="C28" s="311"/>
      <c r="D28" s="311"/>
      <c r="E28" s="311"/>
      <c r="F28" s="312"/>
      <c r="G28" s="2" t="str">
        <f>IF(LEN(B28)=0,"",IF(40-LEN(B28)&gt;0,"残り" &amp; 40-LEN(B28) &amp; "文字",IF(40-LEN(B28)=0,"","文字数がオーバーしています")))</f>
        <v/>
      </c>
      <c r="H28" s="107"/>
      <c r="I28" s="108"/>
      <c r="J28" s="7" t="s">
        <v>83</v>
      </c>
      <c r="K28" s="107"/>
      <c r="L28" s="107"/>
      <c r="M28" s="109"/>
      <c r="N28" s="109"/>
      <c r="O28" s="109"/>
      <c r="P28" s="109"/>
      <c r="Q28" s="109"/>
      <c r="R28" s="109"/>
      <c r="S28" s="81"/>
      <c r="T28" s="109"/>
    </row>
    <row r="29" spans="1:20" s="110" customFormat="1" ht="65.099999999999994" customHeight="1" x14ac:dyDescent="0.15">
      <c r="A29" s="119"/>
      <c r="B29" s="313"/>
      <c r="C29" s="313"/>
      <c r="D29" s="313"/>
      <c r="E29" s="313"/>
      <c r="F29" s="314"/>
      <c r="G29" s="2" t="str">
        <f>IF(LEN(B29)=0,"",IF(256-LEN(B29)&gt;0,"残り" &amp; 256-LEN(B29) &amp; "文字",IF(256-LEN(B29)=0,"","文字数がオーバーしています")))</f>
        <v/>
      </c>
      <c r="H29" s="107"/>
      <c r="I29" s="108"/>
      <c r="J29" s="7" t="s">
        <v>86</v>
      </c>
      <c r="K29" s="107"/>
      <c r="L29" s="107"/>
      <c r="M29" s="109"/>
      <c r="N29" s="109"/>
      <c r="O29" s="109"/>
      <c r="P29" s="109"/>
      <c r="Q29" s="109"/>
      <c r="R29" s="109"/>
      <c r="S29" s="81"/>
      <c r="T29" s="109"/>
    </row>
    <row r="30" spans="1:20" s="110" customFormat="1" ht="21" customHeight="1" x14ac:dyDescent="0.15">
      <c r="A30" s="119"/>
      <c r="B30" s="310"/>
      <c r="C30" s="311"/>
      <c r="D30" s="311"/>
      <c r="E30" s="311"/>
      <c r="F30" s="312"/>
      <c r="G30" s="2" t="str">
        <f>IF(LEN(B30)=0,"",IF(40-LEN(B30)&gt;0,"残り" &amp; 40-LEN(B30) &amp; "文字",IF(40-LEN(B30)=0,"","文字数がオーバーしています")))</f>
        <v/>
      </c>
      <c r="H30" s="107"/>
      <c r="I30" s="108"/>
      <c r="J30" s="7" t="s">
        <v>84</v>
      </c>
      <c r="K30" s="107"/>
      <c r="L30" s="107"/>
      <c r="M30" s="109"/>
      <c r="N30" s="109"/>
      <c r="O30" s="109"/>
      <c r="P30" s="109"/>
      <c r="Q30" s="109"/>
      <c r="R30" s="109"/>
      <c r="S30" s="81"/>
      <c r="T30" s="109"/>
    </row>
    <row r="31" spans="1:20" s="110" customFormat="1" ht="65.099999999999994" customHeight="1" thickBot="1" x14ac:dyDescent="0.2">
      <c r="A31" s="111"/>
      <c r="B31" s="315"/>
      <c r="C31" s="315"/>
      <c r="D31" s="315"/>
      <c r="E31" s="315"/>
      <c r="F31" s="316"/>
      <c r="G31" s="2" t="str">
        <f>IF(LEN(B31)=0,"",IF(256-LEN(B31)&gt;0,"残り" &amp; 256-LEN(B31) &amp; "文字",IF(256-LEN(B31)=0,"","文字数がオーバーしています")))</f>
        <v/>
      </c>
      <c r="H31" s="107"/>
      <c r="I31" s="108"/>
      <c r="J31" s="7" t="s">
        <v>87</v>
      </c>
      <c r="K31" s="107"/>
      <c r="L31" s="107"/>
      <c r="M31" s="109"/>
      <c r="N31" s="109"/>
      <c r="O31" s="109"/>
      <c r="P31" s="109"/>
      <c r="Q31" s="109"/>
      <c r="R31" s="109"/>
      <c r="S31" s="81"/>
      <c r="T31" s="109"/>
    </row>
    <row r="32" spans="1:20" ht="18" customHeight="1" thickTop="1" x14ac:dyDescent="0.15">
      <c r="A32" s="290">
        <v>2</v>
      </c>
      <c r="B32" s="292" t="s">
        <v>185</v>
      </c>
      <c r="C32" s="293"/>
      <c r="D32" s="293"/>
      <c r="E32" s="293"/>
      <c r="F32" s="294"/>
      <c r="H32" s="81"/>
      <c r="I32" s="62"/>
      <c r="J32" s="7" t="s">
        <v>59</v>
      </c>
      <c r="K32" s="7"/>
      <c r="L32" s="81"/>
      <c r="M32" s="81"/>
      <c r="N32" s="81"/>
      <c r="O32" s="81"/>
      <c r="P32" s="81"/>
      <c r="Q32" s="81"/>
      <c r="R32" s="81"/>
      <c r="S32" s="81"/>
      <c r="T32" s="81" t="s">
        <v>65</v>
      </c>
    </row>
    <row r="33" spans="1:20" s="91" customFormat="1" ht="30" customHeight="1" thickBot="1" x14ac:dyDescent="0.2">
      <c r="A33" s="291"/>
      <c r="B33" s="295" t="s">
        <v>184</v>
      </c>
      <c r="C33" s="296"/>
      <c r="D33" s="296"/>
      <c r="E33" s="296"/>
      <c r="F33" s="297"/>
      <c r="G33" s="86"/>
      <c r="H33" s="87"/>
      <c r="I33" s="88"/>
      <c r="J33" s="89" t="s">
        <v>66</v>
      </c>
      <c r="K33" s="87">
        <v>2</v>
      </c>
      <c r="L33" s="87">
        <v>121</v>
      </c>
      <c r="M33" s="90"/>
      <c r="N33" s="90"/>
      <c r="O33" s="90"/>
      <c r="P33" s="90"/>
      <c r="Q33" s="90"/>
      <c r="R33" s="90"/>
      <c r="S33" s="81"/>
      <c r="T33" s="90"/>
    </row>
    <row r="34" spans="1:20" s="11" customFormat="1" ht="17.25" customHeight="1" x14ac:dyDescent="0.15">
      <c r="A34" s="92"/>
      <c r="B34" s="298" t="s">
        <v>187</v>
      </c>
      <c r="C34" s="299"/>
      <c r="D34" s="299"/>
      <c r="E34" s="299"/>
      <c r="F34" s="300"/>
      <c r="G34" s="93"/>
      <c r="H34" s="94"/>
      <c r="I34" s="95"/>
      <c r="J34" s="7" t="s">
        <v>67</v>
      </c>
      <c r="K34" s="94"/>
      <c r="L34" s="94"/>
      <c r="M34" s="96"/>
      <c r="N34" s="96"/>
      <c r="O34" s="96"/>
      <c r="P34" s="96"/>
      <c r="Q34" s="96"/>
      <c r="R34" s="96"/>
      <c r="S34" s="81"/>
      <c r="T34" s="96"/>
    </row>
    <row r="35" spans="1:20" s="91" customFormat="1" ht="30" customHeight="1" thickBot="1" x14ac:dyDescent="0.2">
      <c r="A35" s="97"/>
      <c r="B35" s="301" t="s">
        <v>186</v>
      </c>
      <c r="C35" s="302"/>
      <c r="D35" s="325" t="s">
        <v>88</v>
      </c>
      <c r="E35" s="325"/>
      <c r="F35" s="123" t="str">
        <f>IF(COUNT(P39:Q44) &gt; 0,COUNT(P39:P44) &amp; "／" &amp; COUNT(P39:Q44),"")</f>
        <v/>
      </c>
      <c r="G35" s="86"/>
      <c r="H35" s="87"/>
      <c r="I35" s="88"/>
      <c r="J35" s="89" t="s">
        <v>68</v>
      </c>
      <c r="K35" s="87">
        <v>1</v>
      </c>
      <c r="L35" s="87">
        <v>547</v>
      </c>
      <c r="M35" s="90"/>
      <c r="N35" s="90"/>
      <c r="O35" s="90"/>
      <c r="P35" s="90"/>
      <c r="Q35" s="90"/>
      <c r="R35" s="90"/>
      <c r="S35" s="81"/>
      <c r="T35" s="90"/>
    </row>
    <row r="36" spans="1:20" x14ac:dyDescent="0.15">
      <c r="A36" s="98"/>
      <c r="B36" s="99" t="s">
        <v>170</v>
      </c>
      <c r="C36" s="326" t="str">
        <f>IF((MIN(I39:I44)=0),"標準項目の「あり」「なし」を選択してください","")</f>
        <v>標準項目の「あり」「なし」を選択してください</v>
      </c>
      <c r="D36" s="326"/>
      <c r="E36" s="326"/>
      <c r="F36" s="327"/>
      <c r="H36" s="81"/>
      <c r="I36" s="62"/>
      <c r="J36" s="7" t="s">
        <v>69</v>
      </c>
      <c r="K36" s="7">
        <v>1</v>
      </c>
      <c r="L36" s="81">
        <v>17433</v>
      </c>
      <c r="M36" s="81"/>
      <c r="N36" s="81"/>
      <c r="O36" s="81"/>
      <c r="P36" s="81"/>
      <c r="Q36" s="81"/>
      <c r="R36" s="81"/>
      <c r="S36" s="81"/>
      <c r="T36" s="81"/>
    </row>
    <row r="37" spans="1:20" s="103" customFormat="1" ht="37.5" customHeight="1" x14ac:dyDescent="0.15">
      <c r="A37" s="100" t="s">
        <v>60</v>
      </c>
      <c r="B37" s="274" t="s">
        <v>186</v>
      </c>
      <c r="C37" s="275"/>
      <c r="D37" s="328" t="str">
        <f xml:space="preserve"> "評点（" &amp; REPT("○",COUNT(P39:P44)) &amp; REPT("●",COUNT(Q39:Q44)) &amp; "）"</f>
        <v>評点（）</v>
      </c>
      <c r="E37" s="328"/>
      <c r="F37" s="122" t="str">
        <f>IF(COUNT(R39:R44)&gt;0,"・非該当" &amp; COUNT(R39:R44),"")</f>
        <v/>
      </c>
      <c r="G37" s="86"/>
      <c r="H37" s="101"/>
      <c r="I37" s="102" t="str">
        <f>IF(MIN(I39:I44)=0,"",IF(COUNT(P39:Q44)=0,"-",IF(COUNT(P39:Q44)=COUNT(P39:P44),"A",IF(COUNT(P39:P44)=0,"C","B"))))</f>
        <v/>
      </c>
      <c r="J37" s="7" t="s">
        <v>54</v>
      </c>
      <c r="K37" s="102"/>
      <c r="L37" s="101"/>
      <c r="M37" s="101"/>
      <c r="N37" s="101"/>
      <c r="O37" s="101"/>
      <c r="P37" s="101"/>
      <c r="Q37" s="101"/>
      <c r="R37" s="101"/>
      <c r="S37" s="81"/>
      <c r="T37" s="101"/>
    </row>
    <row r="38" spans="1:20" x14ac:dyDescent="0.15">
      <c r="A38" s="98"/>
      <c r="B38" s="121" t="s">
        <v>55</v>
      </c>
      <c r="C38" s="317" t="s">
        <v>56</v>
      </c>
      <c r="D38" s="318"/>
      <c r="E38" s="318"/>
      <c r="F38" s="319"/>
      <c r="H38" s="81"/>
      <c r="I38" s="62"/>
      <c r="J38" s="7" t="s">
        <v>57</v>
      </c>
      <c r="K38" s="7"/>
      <c r="L38" s="81"/>
      <c r="M38" s="81"/>
      <c r="N38" s="81"/>
      <c r="O38" s="81"/>
      <c r="P38" s="81"/>
      <c r="Q38" s="81"/>
      <c r="R38" s="81"/>
      <c r="S38" s="81"/>
      <c r="T38" s="81"/>
    </row>
    <row r="39" spans="1:20" ht="37.5" customHeight="1" x14ac:dyDescent="0.15">
      <c r="A39" s="98"/>
      <c r="B39" s="104"/>
      <c r="C39" s="295" t="s">
        <v>188</v>
      </c>
      <c r="D39" s="296"/>
      <c r="E39" s="320"/>
      <c r="F39" s="105"/>
      <c r="G39" s="86"/>
      <c r="H39" s="81"/>
      <c r="I39" s="62">
        <v>0</v>
      </c>
      <c r="J39" s="7" t="s">
        <v>58</v>
      </c>
      <c r="K39" s="7">
        <v>1</v>
      </c>
      <c r="L39" s="81">
        <v>60038</v>
      </c>
      <c r="M39" s="81"/>
      <c r="N39" s="81"/>
      <c r="O39" s="81"/>
      <c r="P39" s="81" t="str">
        <f t="shared" ref="P39:P44" si="0">IF(I39=3,1,"")</f>
        <v/>
      </c>
      <c r="Q39" s="81" t="str">
        <f t="shared" ref="Q39:Q44" si="1">IF(I39=2,1,"")</f>
        <v/>
      </c>
      <c r="R39" s="81" t="str">
        <f t="shared" ref="R39:R44" si="2">IF(I39=1,1,"")</f>
        <v/>
      </c>
      <c r="S39" s="81"/>
      <c r="T39" s="81"/>
    </row>
    <row r="40" spans="1:20" ht="37.5" customHeight="1" x14ac:dyDescent="0.15">
      <c r="A40" s="98"/>
      <c r="B40" s="104"/>
      <c r="C40" s="295" t="s">
        <v>189</v>
      </c>
      <c r="D40" s="296"/>
      <c r="E40" s="320"/>
      <c r="F40" s="105"/>
      <c r="G40" s="86"/>
      <c r="H40" s="81"/>
      <c r="I40" s="62">
        <v>0</v>
      </c>
      <c r="J40" s="7" t="s">
        <v>58</v>
      </c>
      <c r="K40" s="7">
        <v>2</v>
      </c>
      <c r="L40" s="81">
        <v>60039</v>
      </c>
      <c r="M40" s="81"/>
      <c r="N40" s="81"/>
      <c r="O40" s="81"/>
      <c r="P40" s="81" t="str">
        <f t="shared" si="0"/>
        <v/>
      </c>
      <c r="Q40" s="81" t="str">
        <f t="shared" si="1"/>
        <v/>
      </c>
      <c r="R40" s="81" t="str">
        <f t="shared" si="2"/>
        <v/>
      </c>
      <c r="S40" s="81"/>
      <c r="T40" s="81"/>
    </row>
    <row r="41" spans="1:20" ht="37.5" customHeight="1" x14ac:dyDescent="0.15">
      <c r="A41" s="98"/>
      <c r="B41" s="104"/>
      <c r="C41" s="295" t="s">
        <v>190</v>
      </c>
      <c r="D41" s="296"/>
      <c r="E41" s="320"/>
      <c r="F41" s="105"/>
      <c r="G41" s="86"/>
      <c r="H41" s="81"/>
      <c r="I41" s="62">
        <v>0</v>
      </c>
      <c r="J41" s="7" t="s">
        <v>58</v>
      </c>
      <c r="K41" s="7">
        <v>3</v>
      </c>
      <c r="L41" s="81">
        <v>60040</v>
      </c>
      <c r="M41" s="81"/>
      <c r="N41" s="81"/>
      <c r="O41" s="81"/>
      <c r="P41" s="81" t="str">
        <f t="shared" si="0"/>
        <v/>
      </c>
      <c r="Q41" s="81" t="str">
        <f t="shared" si="1"/>
        <v/>
      </c>
      <c r="R41" s="81" t="str">
        <f t="shared" si="2"/>
        <v/>
      </c>
      <c r="S41" s="81"/>
      <c r="T41" s="81"/>
    </row>
    <row r="42" spans="1:20" ht="37.5" customHeight="1" x14ac:dyDescent="0.15">
      <c r="A42" s="98"/>
      <c r="B42" s="104"/>
      <c r="C42" s="295" t="s">
        <v>191</v>
      </c>
      <c r="D42" s="296"/>
      <c r="E42" s="320"/>
      <c r="F42" s="105"/>
      <c r="G42" s="86"/>
      <c r="H42" s="81"/>
      <c r="I42" s="62">
        <v>0</v>
      </c>
      <c r="J42" s="7" t="s">
        <v>58</v>
      </c>
      <c r="K42" s="7">
        <v>4</v>
      </c>
      <c r="L42" s="81">
        <v>60041</v>
      </c>
      <c r="M42" s="81"/>
      <c r="N42" s="81"/>
      <c r="O42" s="81"/>
      <c r="P42" s="81" t="str">
        <f t="shared" si="0"/>
        <v/>
      </c>
      <c r="Q42" s="81" t="str">
        <f t="shared" si="1"/>
        <v/>
      </c>
      <c r="R42" s="81" t="str">
        <f t="shared" si="2"/>
        <v/>
      </c>
      <c r="S42" s="81"/>
      <c r="T42" s="81"/>
    </row>
    <row r="43" spans="1:20" ht="37.5" customHeight="1" x14ac:dyDescent="0.15">
      <c r="A43" s="98"/>
      <c r="B43" s="104"/>
      <c r="C43" s="295" t="s">
        <v>192</v>
      </c>
      <c r="D43" s="296"/>
      <c r="E43" s="320"/>
      <c r="F43" s="105"/>
      <c r="G43" s="86"/>
      <c r="H43" s="81"/>
      <c r="I43" s="62">
        <v>0</v>
      </c>
      <c r="J43" s="7" t="s">
        <v>58</v>
      </c>
      <c r="K43" s="7">
        <v>5</v>
      </c>
      <c r="L43" s="81">
        <v>60042</v>
      </c>
      <c r="M43" s="81"/>
      <c r="N43" s="81"/>
      <c r="O43" s="81"/>
      <c r="P43" s="81" t="str">
        <f t="shared" si="0"/>
        <v/>
      </c>
      <c r="Q43" s="81" t="str">
        <f t="shared" si="1"/>
        <v/>
      </c>
      <c r="R43" s="81" t="str">
        <f t="shared" si="2"/>
        <v/>
      </c>
      <c r="S43" s="81"/>
      <c r="T43" s="81"/>
    </row>
    <row r="44" spans="1:20" ht="37.5" customHeight="1" thickBot="1" x14ac:dyDescent="0.2">
      <c r="A44" s="98"/>
      <c r="B44" s="104"/>
      <c r="C44" s="295" t="s">
        <v>193</v>
      </c>
      <c r="D44" s="296"/>
      <c r="E44" s="320"/>
      <c r="F44" s="105"/>
      <c r="G44" s="86"/>
      <c r="H44" s="81"/>
      <c r="I44" s="62">
        <v>0</v>
      </c>
      <c r="J44" s="7" t="s">
        <v>58</v>
      </c>
      <c r="K44" s="7">
        <v>6</v>
      </c>
      <c r="L44" s="81">
        <v>60043</v>
      </c>
      <c r="M44" s="81"/>
      <c r="N44" s="81"/>
      <c r="O44" s="81"/>
      <c r="P44" s="81" t="str">
        <f t="shared" si="0"/>
        <v/>
      </c>
      <c r="Q44" s="81" t="str">
        <f t="shared" si="1"/>
        <v/>
      </c>
      <c r="R44" s="81" t="str">
        <f t="shared" si="2"/>
        <v/>
      </c>
      <c r="S44" s="81"/>
      <c r="T44" s="81"/>
    </row>
    <row r="45" spans="1:20" s="11" customFormat="1" ht="17.25" customHeight="1" x14ac:dyDescent="0.15">
      <c r="A45" s="92"/>
      <c r="B45" s="298" t="s">
        <v>195</v>
      </c>
      <c r="C45" s="299"/>
      <c r="D45" s="299"/>
      <c r="E45" s="299"/>
      <c r="F45" s="300"/>
      <c r="G45" s="93"/>
      <c r="H45" s="94"/>
      <c r="I45" s="95"/>
      <c r="J45" s="7" t="s">
        <v>67</v>
      </c>
      <c r="K45" s="94"/>
      <c r="L45" s="94"/>
      <c r="M45" s="96"/>
      <c r="N45" s="96"/>
      <c r="O45" s="96"/>
      <c r="P45" s="96"/>
      <c r="Q45" s="96"/>
      <c r="R45" s="96"/>
      <c r="S45" s="81"/>
      <c r="T45" s="96"/>
    </row>
    <row r="46" spans="1:20" s="91" customFormat="1" ht="30" customHeight="1" thickBot="1" x14ac:dyDescent="0.2">
      <c r="A46" s="97"/>
      <c r="B46" s="301" t="s">
        <v>194</v>
      </c>
      <c r="C46" s="302"/>
      <c r="D46" s="325" t="s">
        <v>88</v>
      </c>
      <c r="E46" s="325"/>
      <c r="F46" s="123" t="str">
        <f>IF(COUNT(P50:Q57) &gt; 0,COUNT(P50:P57) &amp; "／" &amp; COUNT(P50:Q57),"")</f>
        <v/>
      </c>
      <c r="G46" s="86"/>
      <c r="H46" s="87"/>
      <c r="I46" s="88"/>
      <c r="J46" s="89" t="s">
        <v>68</v>
      </c>
      <c r="K46" s="87">
        <v>2</v>
      </c>
      <c r="L46" s="87">
        <v>548</v>
      </c>
      <c r="M46" s="90"/>
      <c r="N46" s="90"/>
      <c r="O46" s="90"/>
      <c r="P46" s="90"/>
      <c r="Q46" s="90"/>
      <c r="R46" s="90"/>
      <c r="S46" s="81"/>
      <c r="T46" s="90"/>
    </row>
    <row r="47" spans="1:20" x14ac:dyDescent="0.15">
      <c r="A47" s="98"/>
      <c r="B47" s="99" t="s">
        <v>170</v>
      </c>
      <c r="C47" s="326" t="str">
        <f>IF((MIN(I50:I52)=0),"標準項目の「あり」「なし」を選択してください","")</f>
        <v>標準項目の「あり」「なし」を選択してください</v>
      </c>
      <c r="D47" s="326"/>
      <c r="E47" s="326"/>
      <c r="F47" s="327"/>
      <c r="H47" s="81"/>
      <c r="I47" s="62"/>
      <c r="J47" s="7" t="s">
        <v>69</v>
      </c>
      <c r="K47" s="7">
        <v>1</v>
      </c>
      <c r="L47" s="81">
        <v>17434</v>
      </c>
      <c r="M47" s="81"/>
      <c r="N47" s="81"/>
      <c r="O47" s="81"/>
      <c r="P47" s="81"/>
      <c r="Q47" s="81"/>
      <c r="R47" s="81"/>
      <c r="S47" s="81"/>
      <c r="T47" s="81"/>
    </row>
    <row r="48" spans="1:20" s="103" customFormat="1" ht="37.5" customHeight="1" x14ac:dyDescent="0.15">
      <c r="A48" s="100" t="s">
        <v>60</v>
      </c>
      <c r="B48" s="274" t="s">
        <v>196</v>
      </c>
      <c r="C48" s="275"/>
      <c r="D48" s="328" t="str">
        <f xml:space="preserve"> "評点（" &amp; REPT("○",COUNT(P50:P52)) &amp; REPT("●",COUNT(Q50:Q52)) &amp; "）"</f>
        <v>評点（）</v>
      </c>
      <c r="E48" s="328"/>
      <c r="F48" s="122" t="str">
        <f>IF(COUNT(R50:R52)&gt;0,"・非該当" &amp; COUNT(R50:R52),"")</f>
        <v/>
      </c>
      <c r="G48" s="86"/>
      <c r="H48" s="101"/>
      <c r="I48" s="102" t="str">
        <f>IF(MIN(I50:I52)=0,"",IF(COUNT(P50:Q52)=0,"-",IF(COUNT(P50:Q52)=COUNT(P50:P52),"A",IF(COUNT(P50:P52)=0,"C","B"))))</f>
        <v/>
      </c>
      <c r="J48" s="7" t="s">
        <v>54</v>
      </c>
      <c r="K48" s="102"/>
      <c r="L48" s="101"/>
      <c r="M48" s="101"/>
      <c r="N48" s="101"/>
      <c r="O48" s="101"/>
      <c r="P48" s="101"/>
      <c r="Q48" s="101"/>
      <c r="R48" s="101"/>
      <c r="S48" s="81"/>
      <c r="T48" s="101"/>
    </row>
    <row r="49" spans="1:20" x14ac:dyDescent="0.15">
      <c r="A49" s="98"/>
      <c r="B49" s="121" t="s">
        <v>55</v>
      </c>
      <c r="C49" s="317" t="s">
        <v>56</v>
      </c>
      <c r="D49" s="318"/>
      <c r="E49" s="318"/>
      <c r="F49" s="319"/>
      <c r="H49" s="81"/>
      <c r="I49" s="62"/>
      <c r="J49" s="7" t="s">
        <v>57</v>
      </c>
      <c r="K49" s="7"/>
      <c r="L49" s="81"/>
      <c r="M49" s="81"/>
      <c r="N49" s="81"/>
      <c r="O49" s="81"/>
      <c r="P49" s="81"/>
      <c r="Q49" s="81"/>
      <c r="R49" s="81"/>
      <c r="S49" s="81"/>
      <c r="T49" s="81"/>
    </row>
    <row r="50" spans="1:20" ht="37.5" customHeight="1" x14ac:dyDescent="0.15">
      <c r="A50" s="98"/>
      <c r="B50" s="104"/>
      <c r="C50" s="295" t="s">
        <v>197</v>
      </c>
      <c r="D50" s="296"/>
      <c r="E50" s="320"/>
      <c r="F50" s="105"/>
      <c r="G50" s="86"/>
      <c r="H50" s="81"/>
      <c r="I50" s="62">
        <v>0</v>
      </c>
      <c r="J50" s="7" t="s">
        <v>58</v>
      </c>
      <c r="K50" s="7">
        <v>1</v>
      </c>
      <c r="L50" s="81">
        <v>60044</v>
      </c>
      <c r="M50" s="81"/>
      <c r="N50" s="81"/>
      <c r="O50" s="81"/>
      <c r="P50" s="81" t="str">
        <f>IF(I50=3,1,"")</f>
        <v/>
      </c>
      <c r="Q50" s="81" t="str">
        <f>IF(I50=2,1,"")</f>
        <v/>
      </c>
      <c r="R50" s="81" t="str">
        <f>IF(I50=1,1,"")</f>
        <v/>
      </c>
      <c r="S50" s="81"/>
      <c r="T50" s="81"/>
    </row>
    <row r="51" spans="1:20" ht="37.5" customHeight="1" x14ac:dyDescent="0.15">
      <c r="A51" s="98"/>
      <c r="B51" s="104"/>
      <c r="C51" s="295" t="s">
        <v>198</v>
      </c>
      <c r="D51" s="296"/>
      <c r="E51" s="320"/>
      <c r="F51" s="105"/>
      <c r="G51" s="86"/>
      <c r="H51" s="81"/>
      <c r="I51" s="62">
        <v>0</v>
      </c>
      <c r="J51" s="7" t="s">
        <v>58</v>
      </c>
      <c r="K51" s="7">
        <v>2</v>
      </c>
      <c r="L51" s="81">
        <v>60045</v>
      </c>
      <c r="M51" s="81"/>
      <c r="N51" s="81"/>
      <c r="O51" s="81"/>
      <c r="P51" s="81" t="str">
        <f>IF(I51=3,1,"")</f>
        <v/>
      </c>
      <c r="Q51" s="81" t="str">
        <f>IF(I51=2,1,"")</f>
        <v/>
      </c>
      <c r="R51" s="81" t="str">
        <f>IF(I51=1,1,"")</f>
        <v/>
      </c>
      <c r="S51" s="81"/>
      <c r="T51" s="81"/>
    </row>
    <row r="52" spans="1:20" ht="37.5" customHeight="1" thickBot="1" x14ac:dyDescent="0.2">
      <c r="A52" s="98"/>
      <c r="B52" s="104"/>
      <c r="C52" s="295" t="s">
        <v>199</v>
      </c>
      <c r="D52" s="296"/>
      <c r="E52" s="320"/>
      <c r="F52" s="105"/>
      <c r="G52" s="86"/>
      <c r="H52" s="81"/>
      <c r="I52" s="62">
        <v>0</v>
      </c>
      <c r="J52" s="7" t="s">
        <v>58</v>
      </c>
      <c r="K52" s="7">
        <v>3</v>
      </c>
      <c r="L52" s="81">
        <v>60046</v>
      </c>
      <c r="M52" s="81"/>
      <c r="N52" s="81"/>
      <c r="O52" s="81"/>
      <c r="P52" s="81" t="str">
        <f>IF(I52=3,1,"")</f>
        <v/>
      </c>
      <c r="Q52" s="81" t="str">
        <f>IF(I52=2,1,"")</f>
        <v/>
      </c>
      <c r="R52" s="81" t="str">
        <f>IF(I52=1,1,"")</f>
        <v/>
      </c>
      <c r="S52" s="81"/>
      <c r="T52" s="81"/>
    </row>
    <row r="53" spans="1:20" x14ac:dyDescent="0.15">
      <c r="A53" s="98"/>
      <c r="B53" s="99" t="s">
        <v>174</v>
      </c>
      <c r="C53" s="326" t="str">
        <f>IF((MIN(I56:I57)=0),"標準項目の「あり」「なし」を選択してください","")</f>
        <v>標準項目の「あり」「なし」を選択してください</v>
      </c>
      <c r="D53" s="326"/>
      <c r="E53" s="326"/>
      <c r="F53" s="327"/>
      <c r="H53" s="81"/>
      <c r="I53" s="62"/>
      <c r="J53" s="7" t="s">
        <v>69</v>
      </c>
      <c r="K53" s="7">
        <v>2</v>
      </c>
      <c r="L53" s="81">
        <v>17435</v>
      </c>
      <c r="M53" s="81"/>
      <c r="N53" s="81"/>
      <c r="O53" s="81"/>
      <c r="P53" s="81"/>
      <c r="Q53" s="81"/>
      <c r="R53" s="81"/>
      <c r="S53" s="81"/>
      <c r="T53" s="81"/>
    </row>
    <row r="54" spans="1:20" s="103" customFormat="1" ht="37.5" customHeight="1" x14ac:dyDescent="0.15">
      <c r="A54" s="100" t="s">
        <v>60</v>
      </c>
      <c r="B54" s="274" t="s">
        <v>200</v>
      </c>
      <c r="C54" s="275"/>
      <c r="D54" s="328" t="str">
        <f xml:space="preserve"> "評点（" &amp; REPT("○",COUNT(P56:P57)) &amp; REPT("●",COUNT(Q56:Q57)) &amp; "）"</f>
        <v>評点（）</v>
      </c>
      <c r="E54" s="328"/>
      <c r="F54" s="122" t="str">
        <f>IF(COUNT(R56:R57)&gt;0,"・非該当" &amp; COUNT(R56:R57),"")</f>
        <v/>
      </c>
      <c r="G54" s="86"/>
      <c r="H54" s="101"/>
      <c r="I54" s="102" t="str">
        <f>IF(MIN(I56:I57)=0,"",IF(COUNT(P56:Q57)=0,"-",IF(COUNT(P56:Q57)=COUNT(P56:P57),"A",IF(COUNT(P56:P57)=0,"C","B"))))</f>
        <v/>
      </c>
      <c r="J54" s="7" t="s">
        <v>54</v>
      </c>
      <c r="K54" s="102"/>
      <c r="L54" s="101"/>
      <c r="M54" s="101"/>
      <c r="N54" s="101"/>
      <c r="O54" s="101"/>
      <c r="P54" s="101"/>
      <c r="Q54" s="101"/>
      <c r="R54" s="101"/>
      <c r="S54" s="81"/>
      <c r="T54" s="101"/>
    </row>
    <row r="55" spans="1:20" x14ac:dyDescent="0.15">
      <c r="A55" s="98"/>
      <c r="B55" s="121" t="s">
        <v>55</v>
      </c>
      <c r="C55" s="317" t="s">
        <v>56</v>
      </c>
      <c r="D55" s="318"/>
      <c r="E55" s="318"/>
      <c r="F55" s="319"/>
      <c r="H55" s="81"/>
      <c r="I55" s="62"/>
      <c r="J55" s="7" t="s">
        <v>57</v>
      </c>
      <c r="K55" s="7"/>
      <c r="L55" s="81"/>
      <c r="M55" s="81"/>
      <c r="N55" s="81"/>
      <c r="O55" s="81"/>
      <c r="P55" s="81"/>
      <c r="Q55" s="81"/>
      <c r="R55" s="81"/>
      <c r="S55" s="81"/>
      <c r="T55" s="81"/>
    </row>
    <row r="56" spans="1:20" ht="37.5" customHeight="1" x14ac:dyDescent="0.15">
      <c r="A56" s="98"/>
      <c r="B56" s="104"/>
      <c r="C56" s="295" t="s">
        <v>201</v>
      </c>
      <c r="D56" s="296"/>
      <c r="E56" s="320"/>
      <c r="F56" s="105"/>
      <c r="G56" s="86"/>
      <c r="H56" s="81"/>
      <c r="I56" s="62">
        <v>0</v>
      </c>
      <c r="J56" s="7" t="s">
        <v>58</v>
      </c>
      <c r="K56" s="7">
        <v>1</v>
      </c>
      <c r="L56" s="81">
        <v>60047</v>
      </c>
      <c r="M56" s="81"/>
      <c r="N56" s="81"/>
      <c r="O56" s="81"/>
      <c r="P56" s="81" t="str">
        <f>IF(I56=3,1,"")</f>
        <v/>
      </c>
      <c r="Q56" s="81" t="str">
        <f>IF(I56=2,1,"")</f>
        <v/>
      </c>
      <c r="R56" s="81" t="str">
        <f>IF(I56=1,1,"")</f>
        <v/>
      </c>
      <c r="S56" s="81"/>
      <c r="T56" s="81"/>
    </row>
    <row r="57" spans="1:20" ht="37.5" customHeight="1" thickBot="1" x14ac:dyDescent="0.2">
      <c r="A57" s="98"/>
      <c r="B57" s="104"/>
      <c r="C57" s="295" t="s">
        <v>202</v>
      </c>
      <c r="D57" s="296"/>
      <c r="E57" s="320"/>
      <c r="F57" s="105"/>
      <c r="G57" s="86"/>
      <c r="H57" s="81"/>
      <c r="I57" s="62">
        <v>0</v>
      </c>
      <c r="J57" s="7" t="s">
        <v>58</v>
      </c>
      <c r="K57" s="7">
        <v>2</v>
      </c>
      <c r="L57" s="81">
        <v>60048</v>
      </c>
      <c r="M57" s="81"/>
      <c r="N57" s="81"/>
      <c r="O57" s="81"/>
      <c r="P57" s="81" t="str">
        <f>IF(I57=3,1,"")</f>
        <v/>
      </c>
      <c r="Q57" s="81" t="str">
        <f>IF(I57=2,1,"")</f>
        <v/>
      </c>
      <c r="R57" s="81" t="str">
        <f>IF(I57=1,1,"")</f>
        <v/>
      </c>
      <c r="S57" s="81"/>
      <c r="T57" s="81"/>
    </row>
    <row r="58" spans="1:20" ht="20.25" customHeight="1" x14ac:dyDescent="0.15">
      <c r="A58" s="106"/>
      <c r="B58" s="321" t="s">
        <v>203</v>
      </c>
      <c r="C58" s="322"/>
      <c r="D58" s="323" t="str">
        <f>IF(AND(LEN(case1_2)&lt;&gt;0,COUNT(R39:R57)=11),checkB_2,(IF(LEN(checkA_2)&lt;&gt;0,checkA_2, checkB_2)))</f>
        <v>カテゴリー2の講評を入力してください</v>
      </c>
      <c r="E58" s="323"/>
      <c r="F58" s="324"/>
      <c r="H58" s="81"/>
      <c r="I58" s="62"/>
      <c r="J58" s="7" t="s">
        <v>59</v>
      </c>
      <c r="K58" s="7"/>
      <c r="L58" s="81"/>
      <c r="M58" s="81"/>
      <c r="N58" s="81"/>
      <c r="O58" s="81"/>
      <c r="P58" s="81"/>
      <c r="Q58" s="81"/>
      <c r="R58" s="81"/>
      <c r="S58" s="81"/>
      <c r="T58" s="81"/>
    </row>
    <row r="59" spans="1:20" s="110" customFormat="1" ht="21" customHeight="1" x14ac:dyDescent="0.15">
      <c r="A59" s="118"/>
      <c r="B59" s="304"/>
      <c r="C59" s="305"/>
      <c r="D59" s="305"/>
      <c r="E59" s="305"/>
      <c r="F59" s="306"/>
      <c r="G59" s="2" t="str">
        <f>IF(LEN(B59)=0,"",IF(40-LEN(B59)&gt;0,"残り" &amp; 40-LEN(B59) &amp; "文字",IF(40-LEN(B59)=0,"","文字数がオーバーしています")))</f>
        <v/>
      </c>
      <c r="H59" s="107"/>
      <c r="I59" s="108"/>
      <c r="J59" s="7" t="s">
        <v>82</v>
      </c>
      <c r="K59" s="107"/>
      <c r="L59" s="107"/>
      <c r="M59" s="109"/>
      <c r="N59" s="109"/>
      <c r="O59" s="109"/>
      <c r="P59" s="109"/>
      <c r="Q59" s="109"/>
      <c r="R59" s="109"/>
      <c r="S59" s="81"/>
      <c r="T59" s="109"/>
    </row>
    <row r="60" spans="1:20" s="110" customFormat="1" ht="65.099999999999994" customHeight="1" x14ac:dyDescent="0.15">
      <c r="A60" s="119"/>
      <c r="B60" s="307"/>
      <c r="C60" s="308"/>
      <c r="D60" s="308"/>
      <c r="E60" s="308"/>
      <c r="F60" s="309"/>
      <c r="G60" s="2" t="str">
        <f>IF(LEN(B60)=0,"",IF(256-LEN(B60)&gt;0,"残り" &amp; 256-LEN(B60) &amp; "文字",IF(256-LEN(B60)=0,"","文字数がオーバーしています")))</f>
        <v/>
      </c>
      <c r="H60" s="107"/>
      <c r="I60" s="108"/>
      <c r="J60" s="7" t="s">
        <v>85</v>
      </c>
      <c r="K60" s="107"/>
      <c r="L60" s="107"/>
      <c r="M60" s="109"/>
      <c r="N60" s="109"/>
      <c r="O60" s="109"/>
      <c r="P60" s="109"/>
      <c r="Q60" s="109"/>
      <c r="R60" s="109"/>
      <c r="S60" s="81"/>
      <c r="T60" s="109"/>
    </row>
    <row r="61" spans="1:20" s="110" customFormat="1" ht="21" customHeight="1" x14ac:dyDescent="0.15">
      <c r="A61" s="119"/>
      <c r="B61" s="310"/>
      <c r="C61" s="311"/>
      <c r="D61" s="311"/>
      <c r="E61" s="311"/>
      <c r="F61" s="312"/>
      <c r="G61" s="2" t="str">
        <f>IF(LEN(B61)=0,"",IF(40-LEN(B61)&gt;0,"残り" &amp; 40-LEN(B61) &amp; "文字",IF(40-LEN(B61)=0,"","文字数がオーバーしています")))</f>
        <v/>
      </c>
      <c r="H61" s="107"/>
      <c r="I61" s="108"/>
      <c r="J61" s="7" t="s">
        <v>83</v>
      </c>
      <c r="K61" s="107"/>
      <c r="L61" s="107"/>
      <c r="M61" s="109"/>
      <c r="N61" s="109"/>
      <c r="O61" s="109"/>
      <c r="P61" s="109"/>
      <c r="Q61" s="109"/>
      <c r="R61" s="109"/>
      <c r="S61" s="81"/>
      <c r="T61" s="109"/>
    </row>
    <row r="62" spans="1:20" s="110" customFormat="1" ht="65.099999999999994" customHeight="1" x14ac:dyDescent="0.15">
      <c r="A62" s="119"/>
      <c r="B62" s="313"/>
      <c r="C62" s="313"/>
      <c r="D62" s="313"/>
      <c r="E62" s="313"/>
      <c r="F62" s="314"/>
      <c r="G62" s="2" t="str">
        <f>IF(LEN(B62)=0,"",IF(256-LEN(B62)&gt;0,"残り" &amp; 256-LEN(B62) &amp; "文字",IF(256-LEN(B62)=0,"","文字数がオーバーしています")))</f>
        <v/>
      </c>
      <c r="H62" s="107"/>
      <c r="I62" s="108"/>
      <c r="J62" s="7" t="s">
        <v>86</v>
      </c>
      <c r="K62" s="107"/>
      <c r="L62" s="107"/>
      <c r="M62" s="109"/>
      <c r="N62" s="109"/>
      <c r="O62" s="109"/>
      <c r="P62" s="109"/>
      <c r="Q62" s="109"/>
      <c r="R62" s="109"/>
      <c r="S62" s="81"/>
      <c r="T62" s="109"/>
    </row>
    <row r="63" spans="1:20" s="110" customFormat="1" ht="21" customHeight="1" x14ac:dyDescent="0.15">
      <c r="A63" s="119"/>
      <c r="B63" s="310"/>
      <c r="C63" s="311"/>
      <c r="D63" s="311"/>
      <c r="E63" s="311"/>
      <c r="F63" s="312"/>
      <c r="G63" s="2" t="str">
        <f>IF(LEN(B63)=0,"",IF(40-LEN(B63)&gt;0,"残り" &amp; 40-LEN(B63) &amp; "文字",IF(40-LEN(B63)=0,"","文字数がオーバーしています")))</f>
        <v/>
      </c>
      <c r="H63" s="107"/>
      <c r="I63" s="108"/>
      <c r="J63" s="7" t="s">
        <v>84</v>
      </c>
      <c r="K63" s="107"/>
      <c r="L63" s="107"/>
      <c r="M63" s="109"/>
      <c r="N63" s="109"/>
      <c r="O63" s="109"/>
      <c r="P63" s="109"/>
      <c r="Q63" s="109"/>
      <c r="R63" s="109"/>
      <c r="S63" s="81"/>
      <c r="T63" s="109"/>
    </row>
    <row r="64" spans="1:20" s="110" customFormat="1" ht="65.099999999999994" customHeight="1" thickBot="1" x14ac:dyDescent="0.2">
      <c r="A64" s="111"/>
      <c r="B64" s="315"/>
      <c r="C64" s="315"/>
      <c r="D64" s="315"/>
      <c r="E64" s="315"/>
      <c r="F64" s="316"/>
      <c r="G64" s="2" t="str">
        <f>IF(LEN(B64)=0,"",IF(256-LEN(B64)&gt;0,"残り" &amp; 256-LEN(B64) &amp; "文字",IF(256-LEN(B64)=0,"","文字数がオーバーしています")))</f>
        <v/>
      </c>
      <c r="H64" s="107"/>
      <c r="I64" s="108"/>
      <c r="J64" s="7" t="s">
        <v>87</v>
      </c>
      <c r="K64" s="107"/>
      <c r="L64" s="107"/>
      <c r="M64" s="109"/>
      <c r="N64" s="109"/>
      <c r="O64" s="109"/>
      <c r="P64" s="109"/>
      <c r="Q64" s="109"/>
      <c r="R64" s="109"/>
      <c r="S64" s="81"/>
      <c r="T64" s="109"/>
    </row>
    <row r="65" spans="1:20" ht="18" customHeight="1" thickTop="1" x14ac:dyDescent="0.15">
      <c r="A65" s="290">
        <v>3</v>
      </c>
      <c r="B65" s="292" t="s">
        <v>205</v>
      </c>
      <c r="C65" s="293"/>
      <c r="D65" s="293"/>
      <c r="E65" s="293"/>
      <c r="F65" s="294"/>
      <c r="H65" s="81"/>
      <c r="I65" s="62"/>
      <c r="J65" s="7" t="s">
        <v>59</v>
      </c>
      <c r="K65" s="7"/>
      <c r="L65" s="81"/>
      <c r="M65" s="81"/>
      <c r="N65" s="81"/>
      <c r="O65" s="81"/>
      <c r="P65" s="81"/>
      <c r="Q65" s="81"/>
      <c r="R65" s="81"/>
      <c r="S65" s="81"/>
      <c r="T65" s="81" t="s">
        <v>65</v>
      </c>
    </row>
    <row r="66" spans="1:20" s="91" customFormat="1" ht="30" customHeight="1" thickBot="1" x14ac:dyDescent="0.2">
      <c r="A66" s="291"/>
      <c r="B66" s="295" t="s">
        <v>204</v>
      </c>
      <c r="C66" s="296"/>
      <c r="D66" s="296"/>
      <c r="E66" s="296"/>
      <c r="F66" s="297"/>
      <c r="G66" s="86"/>
      <c r="H66" s="87"/>
      <c r="I66" s="88"/>
      <c r="J66" s="89" t="s">
        <v>66</v>
      </c>
      <c r="K66" s="87">
        <v>3</v>
      </c>
      <c r="L66" s="87">
        <v>122</v>
      </c>
      <c r="M66" s="90"/>
      <c r="N66" s="90"/>
      <c r="O66" s="90"/>
      <c r="P66" s="90"/>
      <c r="Q66" s="90"/>
      <c r="R66" s="90"/>
      <c r="S66" s="81"/>
      <c r="T66" s="90"/>
    </row>
    <row r="67" spans="1:20" s="11" customFormat="1" ht="17.25" customHeight="1" x14ac:dyDescent="0.15">
      <c r="A67" s="92"/>
      <c r="B67" s="298" t="s">
        <v>207</v>
      </c>
      <c r="C67" s="299"/>
      <c r="D67" s="299"/>
      <c r="E67" s="299"/>
      <c r="F67" s="300"/>
      <c r="G67" s="93"/>
      <c r="H67" s="94"/>
      <c r="I67" s="95"/>
      <c r="J67" s="7" t="s">
        <v>67</v>
      </c>
      <c r="K67" s="94"/>
      <c r="L67" s="94"/>
      <c r="M67" s="96"/>
      <c r="N67" s="96"/>
      <c r="O67" s="96"/>
      <c r="P67" s="96"/>
      <c r="Q67" s="96"/>
      <c r="R67" s="96"/>
      <c r="S67" s="81"/>
      <c r="T67" s="96"/>
    </row>
    <row r="68" spans="1:20" s="91" customFormat="1" ht="30" customHeight="1" thickBot="1" x14ac:dyDescent="0.2">
      <c r="A68" s="97"/>
      <c r="B68" s="301" t="s">
        <v>206</v>
      </c>
      <c r="C68" s="302"/>
      <c r="D68" s="325" t="s">
        <v>88</v>
      </c>
      <c r="E68" s="325"/>
      <c r="F68" s="123" t="str">
        <f>IF(COUNT(P72:Q73) &gt; 0,COUNT(P72:P73) &amp; "／" &amp; COUNT(P72:Q73),"")</f>
        <v/>
      </c>
      <c r="G68" s="86"/>
      <c r="H68" s="87"/>
      <c r="I68" s="88"/>
      <c r="J68" s="89" t="s">
        <v>68</v>
      </c>
      <c r="K68" s="87">
        <v>1</v>
      </c>
      <c r="L68" s="87">
        <v>549</v>
      </c>
      <c r="M68" s="90"/>
      <c r="N68" s="90"/>
      <c r="O68" s="90"/>
      <c r="P68" s="90"/>
      <c r="Q68" s="90"/>
      <c r="R68" s="90"/>
      <c r="S68" s="81"/>
      <c r="T68" s="90"/>
    </row>
    <row r="69" spans="1:20" x14ac:dyDescent="0.15">
      <c r="A69" s="98"/>
      <c r="B69" s="99" t="s">
        <v>170</v>
      </c>
      <c r="C69" s="326" t="str">
        <f>IF((MIN(I72:I73)=0),"標準項目の「あり」「なし」を選択してください","")</f>
        <v>標準項目の「あり」「なし」を選択してください</v>
      </c>
      <c r="D69" s="326"/>
      <c r="E69" s="326"/>
      <c r="F69" s="327"/>
      <c r="H69" s="81"/>
      <c r="I69" s="62"/>
      <c r="J69" s="7" t="s">
        <v>69</v>
      </c>
      <c r="K69" s="7">
        <v>1</v>
      </c>
      <c r="L69" s="81">
        <v>17436</v>
      </c>
      <c r="M69" s="81"/>
      <c r="N69" s="81"/>
      <c r="O69" s="81"/>
      <c r="P69" s="81"/>
      <c r="Q69" s="81"/>
      <c r="R69" s="81"/>
      <c r="S69" s="81"/>
      <c r="T69" s="81"/>
    </row>
    <row r="70" spans="1:20" s="103" customFormat="1" ht="37.5" customHeight="1" x14ac:dyDescent="0.15">
      <c r="A70" s="100" t="s">
        <v>60</v>
      </c>
      <c r="B70" s="274" t="s">
        <v>208</v>
      </c>
      <c r="C70" s="275"/>
      <c r="D70" s="328" t="str">
        <f xml:space="preserve"> "評点（" &amp; REPT("○",COUNT(P72:P73)) &amp; REPT("●",COUNT(Q72:Q73)) &amp; "）"</f>
        <v>評点（）</v>
      </c>
      <c r="E70" s="328"/>
      <c r="F70" s="122" t="str">
        <f>IF(COUNT(R72:R73)&gt;0,"・非該当" &amp; COUNT(R72:R73),"")</f>
        <v/>
      </c>
      <c r="G70" s="86"/>
      <c r="H70" s="101"/>
      <c r="I70" s="102" t="str">
        <f>IF(MIN(I72:I73)=0,"",IF(COUNT(P72:Q73)=0,"-",IF(COUNT(P72:Q73)=COUNT(P72:P73),"A",IF(COUNT(P72:P73)=0,"C","B"))))</f>
        <v/>
      </c>
      <c r="J70" s="7" t="s">
        <v>54</v>
      </c>
      <c r="K70" s="102"/>
      <c r="L70" s="101"/>
      <c r="M70" s="101"/>
      <c r="N70" s="101"/>
      <c r="O70" s="101"/>
      <c r="P70" s="101"/>
      <c r="Q70" s="101"/>
      <c r="R70" s="101"/>
      <c r="S70" s="81"/>
      <c r="T70" s="101"/>
    </row>
    <row r="71" spans="1:20" x14ac:dyDescent="0.15">
      <c r="A71" s="98"/>
      <c r="B71" s="121" t="s">
        <v>55</v>
      </c>
      <c r="C71" s="317" t="s">
        <v>56</v>
      </c>
      <c r="D71" s="318"/>
      <c r="E71" s="318"/>
      <c r="F71" s="319"/>
      <c r="H71" s="81"/>
      <c r="I71" s="62"/>
      <c r="J71" s="7" t="s">
        <v>57</v>
      </c>
      <c r="K71" s="7"/>
      <c r="L71" s="81"/>
      <c r="M71" s="81"/>
      <c r="N71" s="81"/>
      <c r="O71" s="81"/>
      <c r="P71" s="81"/>
      <c r="Q71" s="81"/>
      <c r="R71" s="81"/>
      <c r="S71" s="81"/>
      <c r="T71" s="81"/>
    </row>
    <row r="72" spans="1:20" ht="37.5" customHeight="1" x14ac:dyDescent="0.15">
      <c r="A72" s="98"/>
      <c r="B72" s="104"/>
      <c r="C72" s="295" t="s">
        <v>209</v>
      </c>
      <c r="D72" s="296"/>
      <c r="E72" s="320"/>
      <c r="F72" s="105"/>
      <c r="G72" s="86"/>
      <c r="H72" s="81"/>
      <c r="I72" s="62">
        <v>0</v>
      </c>
      <c r="J72" s="7" t="s">
        <v>58</v>
      </c>
      <c r="K72" s="7">
        <v>1</v>
      </c>
      <c r="L72" s="81">
        <v>60049</v>
      </c>
      <c r="M72" s="81"/>
      <c r="N72" s="81"/>
      <c r="O72" s="81"/>
      <c r="P72" s="81" t="str">
        <f>IF(I72=3,1,"")</f>
        <v/>
      </c>
      <c r="Q72" s="81" t="str">
        <f>IF(I72=2,1,"")</f>
        <v/>
      </c>
      <c r="R72" s="81" t="str">
        <f>IF(I72=1,1,"")</f>
        <v/>
      </c>
      <c r="S72" s="81"/>
      <c r="T72" s="81"/>
    </row>
    <row r="73" spans="1:20" ht="37.5" customHeight="1" thickBot="1" x14ac:dyDescent="0.2">
      <c r="A73" s="98"/>
      <c r="B73" s="104"/>
      <c r="C73" s="295" t="s">
        <v>210</v>
      </c>
      <c r="D73" s="296"/>
      <c r="E73" s="320"/>
      <c r="F73" s="105"/>
      <c r="G73" s="86"/>
      <c r="H73" s="81"/>
      <c r="I73" s="62">
        <v>0</v>
      </c>
      <c r="J73" s="7" t="s">
        <v>58</v>
      </c>
      <c r="K73" s="7">
        <v>2</v>
      </c>
      <c r="L73" s="81">
        <v>60050</v>
      </c>
      <c r="M73" s="81"/>
      <c r="N73" s="81"/>
      <c r="O73" s="81"/>
      <c r="P73" s="81" t="str">
        <f>IF(I73=3,1,"")</f>
        <v/>
      </c>
      <c r="Q73" s="81" t="str">
        <f>IF(I73=2,1,"")</f>
        <v/>
      </c>
      <c r="R73" s="81" t="str">
        <f>IF(I73=1,1,"")</f>
        <v/>
      </c>
      <c r="S73" s="81"/>
      <c r="T73" s="81"/>
    </row>
    <row r="74" spans="1:20" s="11" customFormat="1" ht="17.25" customHeight="1" x14ac:dyDescent="0.15">
      <c r="A74" s="92"/>
      <c r="B74" s="298" t="s">
        <v>212</v>
      </c>
      <c r="C74" s="299"/>
      <c r="D74" s="299"/>
      <c r="E74" s="299"/>
      <c r="F74" s="300"/>
      <c r="G74" s="93"/>
      <c r="H74" s="94"/>
      <c r="I74" s="95"/>
      <c r="J74" s="7" t="s">
        <v>67</v>
      </c>
      <c r="K74" s="94"/>
      <c r="L74" s="94"/>
      <c r="M74" s="96"/>
      <c r="N74" s="96"/>
      <c r="O74" s="96"/>
      <c r="P74" s="96"/>
      <c r="Q74" s="96"/>
      <c r="R74" s="96"/>
      <c r="S74" s="81"/>
      <c r="T74" s="96"/>
    </row>
    <row r="75" spans="1:20" s="91" customFormat="1" ht="30" customHeight="1" thickBot="1" x14ac:dyDescent="0.2">
      <c r="A75" s="97"/>
      <c r="B75" s="301" t="s">
        <v>211</v>
      </c>
      <c r="C75" s="302"/>
      <c r="D75" s="325" t="s">
        <v>88</v>
      </c>
      <c r="E75" s="325"/>
      <c r="F75" s="123" t="str">
        <f>IF(COUNT(P79:Q85) &gt; 0,COUNT(P79:P85) &amp; "／" &amp; COUNT(P79:Q85),"")</f>
        <v/>
      </c>
      <c r="G75" s="86"/>
      <c r="H75" s="87"/>
      <c r="I75" s="88"/>
      <c r="J75" s="89" t="s">
        <v>68</v>
      </c>
      <c r="K75" s="87">
        <v>2</v>
      </c>
      <c r="L75" s="87">
        <v>550</v>
      </c>
      <c r="M75" s="90"/>
      <c r="N75" s="90"/>
      <c r="O75" s="90"/>
      <c r="P75" s="90"/>
      <c r="Q75" s="90"/>
      <c r="R75" s="90"/>
      <c r="S75" s="81"/>
      <c r="T75" s="90"/>
    </row>
    <row r="76" spans="1:20" x14ac:dyDescent="0.15">
      <c r="A76" s="98"/>
      <c r="B76" s="99" t="s">
        <v>170</v>
      </c>
      <c r="C76" s="326" t="str">
        <f>IF((MIN(I79:I80)=0),"標準項目の「あり」「なし」を選択してください","")</f>
        <v>標準項目の「あり」「なし」を選択してください</v>
      </c>
      <c r="D76" s="326"/>
      <c r="E76" s="326"/>
      <c r="F76" s="327"/>
      <c r="H76" s="81"/>
      <c r="I76" s="62"/>
      <c r="J76" s="7" t="s">
        <v>69</v>
      </c>
      <c r="K76" s="7">
        <v>1</v>
      </c>
      <c r="L76" s="81">
        <v>17437</v>
      </c>
      <c r="M76" s="81"/>
      <c r="N76" s="81"/>
      <c r="O76" s="81"/>
      <c r="P76" s="81"/>
      <c r="Q76" s="81"/>
      <c r="R76" s="81"/>
      <c r="S76" s="81"/>
      <c r="T76" s="81"/>
    </row>
    <row r="77" spans="1:20" s="103" customFormat="1" ht="37.5" customHeight="1" x14ac:dyDescent="0.15">
      <c r="A77" s="100" t="s">
        <v>60</v>
      </c>
      <c r="B77" s="274" t="s">
        <v>213</v>
      </c>
      <c r="C77" s="275"/>
      <c r="D77" s="328" t="str">
        <f xml:space="preserve"> "評点（" &amp; REPT("○",COUNT(P79:P80)) &amp; REPT("●",COUNT(Q79:Q80)) &amp; "）"</f>
        <v>評点（）</v>
      </c>
      <c r="E77" s="328"/>
      <c r="F77" s="122" t="str">
        <f>IF(COUNT(R79:R80)&gt;0,"・非該当" &amp; COUNT(R79:R80),"")</f>
        <v/>
      </c>
      <c r="G77" s="86"/>
      <c r="H77" s="101"/>
      <c r="I77" s="102" t="str">
        <f>IF(MIN(I79:I80)=0,"",IF(COUNT(P79:Q80)=0,"-",IF(COUNT(P79:Q80)=COUNT(P79:P80),"A",IF(COUNT(P79:P80)=0,"C","B"))))</f>
        <v/>
      </c>
      <c r="J77" s="7" t="s">
        <v>54</v>
      </c>
      <c r="K77" s="102"/>
      <c r="L77" s="101"/>
      <c r="M77" s="101"/>
      <c r="N77" s="101"/>
      <c r="O77" s="101"/>
      <c r="P77" s="101"/>
      <c r="Q77" s="101"/>
      <c r="R77" s="101"/>
      <c r="S77" s="81"/>
      <c r="T77" s="101"/>
    </row>
    <row r="78" spans="1:20" x14ac:dyDescent="0.15">
      <c r="A78" s="98"/>
      <c r="B78" s="121" t="s">
        <v>55</v>
      </c>
      <c r="C78" s="317" t="s">
        <v>56</v>
      </c>
      <c r="D78" s="318"/>
      <c r="E78" s="318"/>
      <c r="F78" s="319"/>
      <c r="H78" s="81"/>
      <c r="I78" s="62"/>
      <c r="J78" s="7" t="s">
        <v>57</v>
      </c>
      <c r="K78" s="7"/>
      <c r="L78" s="81"/>
      <c r="M78" s="81"/>
      <c r="N78" s="81"/>
      <c r="O78" s="81"/>
      <c r="P78" s="81"/>
      <c r="Q78" s="81"/>
      <c r="R78" s="81"/>
      <c r="S78" s="81"/>
      <c r="T78" s="81"/>
    </row>
    <row r="79" spans="1:20" ht="37.5" customHeight="1" x14ac:dyDescent="0.15">
      <c r="A79" s="98"/>
      <c r="B79" s="104"/>
      <c r="C79" s="295" t="s">
        <v>214</v>
      </c>
      <c r="D79" s="296"/>
      <c r="E79" s="320"/>
      <c r="F79" s="105"/>
      <c r="G79" s="86"/>
      <c r="H79" s="81"/>
      <c r="I79" s="62">
        <v>0</v>
      </c>
      <c r="J79" s="7" t="s">
        <v>58</v>
      </c>
      <c r="K79" s="7">
        <v>1</v>
      </c>
      <c r="L79" s="81">
        <v>60051</v>
      </c>
      <c r="M79" s="81"/>
      <c r="N79" s="81"/>
      <c r="O79" s="81"/>
      <c r="P79" s="81" t="str">
        <f>IF(I79=3,1,"")</f>
        <v/>
      </c>
      <c r="Q79" s="81" t="str">
        <f>IF(I79=2,1,"")</f>
        <v/>
      </c>
      <c r="R79" s="81" t="str">
        <f>IF(I79=1,1,"")</f>
        <v/>
      </c>
      <c r="S79" s="81"/>
      <c r="T79" s="81"/>
    </row>
    <row r="80" spans="1:20" ht="37.5" customHeight="1" thickBot="1" x14ac:dyDescent="0.2">
      <c r="A80" s="98"/>
      <c r="B80" s="104"/>
      <c r="C80" s="295" t="s">
        <v>215</v>
      </c>
      <c r="D80" s="296"/>
      <c r="E80" s="320"/>
      <c r="F80" s="105"/>
      <c r="G80" s="86"/>
      <c r="H80" s="81"/>
      <c r="I80" s="62">
        <v>0</v>
      </c>
      <c r="J80" s="7" t="s">
        <v>58</v>
      </c>
      <c r="K80" s="7">
        <v>2</v>
      </c>
      <c r="L80" s="81">
        <v>60052</v>
      </c>
      <c r="M80" s="81"/>
      <c r="N80" s="81"/>
      <c r="O80" s="81"/>
      <c r="P80" s="81" t="str">
        <f>IF(I80=3,1,"")</f>
        <v/>
      </c>
      <c r="Q80" s="81" t="str">
        <f>IF(I80=2,1,"")</f>
        <v/>
      </c>
      <c r="R80" s="81" t="str">
        <f>IF(I80=1,1,"")</f>
        <v/>
      </c>
      <c r="S80" s="81"/>
      <c r="T80" s="81"/>
    </row>
    <row r="81" spans="1:20" x14ac:dyDescent="0.15">
      <c r="A81" s="98"/>
      <c r="B81" s="99" t="s">
        <v>174</v>
      </c>
      <c r="C81" s="326" t="str">
        <f>IF((MIN(I84:I85)=0),"標準項目の「あり」「なし」を選択してください","")</f>
        <v>標準項目の「あり」「なし」を選択してください</v>
      </c>
      <c r="D81" s="326"/>
      <c r="E81" s="326"/>
      <c r="F81" s="327"/>
      <c r="H81" s="81"/>
      <c r="I81" s="62"/>
      <c r="J81" s="7" t="s">
        <v>69</v>
      </c>
      <c r="K81" s="7">
        <v>2</v>
      </c>
      <c r="L81" s="81">
        <v>17438</v>
      </c>
      <c r="M81" s="81"/>
      <c r="N81" s="81"/>
      <c r="O81" s="81"/>
      <c r="P81" s="81"/>
      <c r="Q81" s="81"/>
      <c r="R81" s="81"/>
      <c r="S81" s="81"/>
      <c r="T81" s="81"/>
    </row>
    <row r="82" spans="1:20" s="103" customFormat="1" ht="37.5" customHeight="1" x14ac:dyDescent="0.15">
      <c r="A82" s="100" t="s">
        <v>60</v>
      </c>
      <c r="B82" s="274" t="s">
        <v>216</v>
      </c>
      <c r="C82" s="275"/>
      <c r="D82" s="328" t="str">
        <f xml:space="preserve"> "評点（" &amp; REPT("○",COUNT(P84:P85)) &amp; REPT("●",COUNT(Q84:Q85)) &amp; "）"</f>
        <v>評点（）</v>
      </c>
      <c r="E82" s="328"/>
      <c r="F82" s="122" t="str">
        <f>IF(COUNT(R84:R85)&gt;0,"・非該当" &amp; COUNT(R84:R85),"")</f>
        <v/>
      </c>
      <c r="G82" s="86"/>
      <c r="H82" s="101"/>
      <c r="I82" s="102" t="str">
        <f>IF(MIN(I84:I85)=0,"",IF(COUNT(P84:Q85)=0,"-",IF(COUNT(P84:Q85)=COUNT(P84:P85),"A",IF(COUNT(P84:P85)=0,"C","B"))))</f>
        <v/>
      </c>
      <c r="J82" s="7" t="s">
        <v>54</v>
      </c>
      <c r="K82" s="102"/>
      <c r="L82" s="101"/>
      <c r="M82" s="101"/>
      <c r="N82" s="101"/>
      <c r="O82" s="101"/>
      <c r="P82" s="101"/>
      <c r="Q82" s="101"/>
      <c r="R82" s="101"/>
      <c r="S82" s="81"/>
      <c r="T82" s="101"/>
    </row>
    <row r="83" spans="1:20" x14ac:dyDescent="0.15">
      <c r="A83" s="98"/>
      <c r="B83" s="121" t="s">
        <v>55</v>
      </c>
      <c r="C83" s="317" t="s">
        <v>56</v>
      </c>
      <c r="D83" s="318"/>
      <c r="E83" s="318"/>
      <c r="F83" s="319"/>
      <c r="H83" s="81"/>
      <c r="I83" s="62"/>
      <c r="J83" s="7" t="s">
        <v>57</v>
      </c>
      <c r="K83" s="7"/>
      <c r="L83" s="81"/>
      <c r="M83" s="81"/>
      <c r="N83" s="81"/>
      <c r="O83" s="81"/>
      <c r="P83" s="81"/>
      <c r="Q83" s="81"/>
      <c r="R83" s="81"/>
      <c r="S83" s="81"/>
      <c r="T83" s="81"/>
    </row>
    <row r="84" spans="1:20" ht="37.5" customHeight="1" x14ac:dyDescent="0.15">
      <c r="A84" s="98"/>
      <c r="B84" s="104"/>
      <c r="C84" s="295" t="s">
        <v>217</v>
      </c>
      <c r="D84" s="296"/>
      <c r="E84" s="320"/>
      <c r="F84" s="105"/>
      <c r="G84" s="86"/>
      <c r="H84" s="81"/>
      <c r="I84" s="62">
        <v>0</v>
      </c>
      <c r="J84" s="7" t="s">
        <v>58</v>
      </c>
      <c r="K84" s="7">
        <v>1</v>
      </c>
      <c r="L84" s="81">
        <v>60053</v>
      </c>
      <c r="M84" s="81"/>
      <c r="N84" s="81"/>
      <c r="O84" s="81"/>
      <c r="P84" s="81" t="str">
        <f>IF(I84=3,1,"")</f>
        <v/>
      </c>
      <c r="Q84" s="81" t="str">
        <f>IF(I84=2,1,"")</f>
        <v/>
      </c>
      <c r="R84" s="81" t="str">
        <f>IF(I84=1,1,"")</f>
        <v/>
      </c>
      <c r="S84" s="81"/>
      <c r="T84" s="81"/>
    </row>
    <row r="85" spans="1:20" ht="37.5" customHeight="1" thickBot="1" x14ac:dyDescent="0.2">
      <c r="A85" s="98"/>
      <c r="B85" s="104"/>
      <c r="C85" s="295" t="s">
        <v>218</v>
      </c>
      <c r="D85" s="296"/>
      <c r="E85" s="320"/>
      <c r="F85" s="105"/>
      <c r="G85" s="86"/>
      <c r="H85" s="81"/>
      <c r="I85" s="62">
        <v>0</v>
      </c>
      <c r="J85" s="7" t="s">
        <v>58</v>
      </c>
      <c r="K85" s="7">
        <v>2</v>
      </c>
      <c r="L85" s="81">
        <v>60054</v>
      </c>
      <c r="M85" s="81"/>
      <c r="N85" s="81"/>
      <c r="O85" s="81"/>
      <c r="P85" s="81" t="str">
        <f>IF(I85=3,1,"")</f>
        <v/>
      </c>
      <c r="Q85" s="81" t="str">
        <f>IF(I85=2,1,"")</f>
        <v/>
      </c>
      <c r="R85" s="81" t="str">
        <f>IF(I85=1,1,"")</f>
        <v/>
      </c>
      <c r="S85" s="81"/>
      <c r="T85" s="81"/>
    </row>
    <row r="86" spans="1:20" s="11" customFormat="1" ht="17.25" customHeight="1" x14ac:dyDescent="0.15">
      <c r="A86" s="92"/>
      <c r="B86" s="298" t="s">
        <v>220</v>
      </c>
      <c r="C86" s="299"/>
      <c r="D86" s="299"/>
      <c r="E86" s="299"/>
      <c r="F86" s="300"/>
      <c r="G86" s="93"/>
      <c r="H86" s="94"/>
      <c r="I86" s="95"/>
      <c r="J86" s="7" t="s">
        <v>67</v>
      </c>
      <c r="K86" s="94"/>
      <c r="L86" s="94"/>
      <c r="M86" s="96"/>
      <c r="N86" s="96"/>
      <c r="O86" s="96"/>
      <c r="P86" s="96"/>
      <c r="Q86" s="96"/>
      <c r="R86" s="96"/>
      <c r="S86" s="81"/>
      <c r="T86" s="96"/>
    </row>
    <row r="87" spans="1:20" s="91" customFormat="1" ht="30" customHeight="1" thickBot="1" x14ac:dyDescent="0.2">
      <c r="A87" s="97"/>
      <c r="B87" s="301" t="s">
        <v>219</v>
      </c>
      <c r="C87" s="302"/>
      <c r="D87" s="325" t="s">
        <v>88</v>
      </c>
      <c r="E87" s="325"/>
      <c r="F87" s="123" t="str">
        <f>IF(COUNT(P91:Q98) &gt; 0,COUNT(P91:P98) &amp; "／" &amp; COUNT(P91:Q98),"")</f>
        <v/>
      </c>
      <c r="G87" s="86"/>
      <c r="H87" s="87"/>
      <c r="I87" s="88"/>
      <c r="J87" s="89" t="s">
        <v>68</v>
      </c>
      <c r="K87" s="87">
        <v>3</v>
      </c>
      <c r="L87" s="87">
        <v>551</v>
      </c>
      <c r="M87" s="90"/>
      <c r="N87" s="90"/>
      <c r="O87" s="90"/>
      <c r="P87" s="90"/>
      <c r="Q87" s="90"/>
      <c r="R87" s="90"/>
      <c r="S87" s="81"/>
      <c r="T87" s="90"/>
    </row>
    <row r="88" spans="1:20" x14ac:dyDescent="0.15">
      <c r="A88" s="98"/>
      <c r="B88" s="99" t="s">
        <v>170</v>
      </c>
      <c r="C88" s="326" t="str">
        <f>IF((MIN(I91:I92)=0),"標準項目の「あり」「なし」を選択してください","")</f>
        <v>標準項目の「あり」「なし」を選択してください</v>
      </c>
      <c r="D88" s="326"/>
      <c r="E88" s="326"/>
      <c r="F88" s="327"/>
      <c r="H88" s="81"/>
      <c r="I88" s="62"/>
      <c r="J88" s="7" t="s">
        <v>69</v>
      </c>
      <c r="K88" s="7">
        <v>1</v>
      </c>
      <c r="L88" s="81">
        <v>17439</v>
      </c>
      <c r="M88" s="81"/>
      <c r="N88" s="81"/>
      <c r="O88" s="81"/>
      <c r="P88" s="81"/>
      <c r="Q88" s="81"/>
      <c r="R88" s="81"/>
      <c r="S88" s="81"/>
      <c r="T88" s="81"/>
    </row>
    <row r="89" spans="1:20" s="103" customFormat="1" ht="37.5" customHeight="1" x14ac:dyDescent="0.15">
      <c r="A89" s="100" t="s">
        <v>60</v>
      </c>
      <c r="B89" s="274" t="s">
        <v>221</v>
      </c>
      <c r="C89" s="275"/>
      <c r="D89" s="328" t="str">
        <f xml:space="preserve"> "評点（" &amp; REPT("○",COUNT(P91:P92)) &amp; REPT("●",COUNT(Q91:Q92)) &amp; "）"</f>
        <v>評点（）</v>
      </c>
      <c r="E89" s="328"/>
      <c r="F89" s="122" t="str">
        <f>IF(COUNT(R91:R92)&gt;0,"・非該当" &amp; COUNT(R91:R92),"")</f>
        <v/>
      </c>
      <c r="G89" s="86"/>
      <c r="H89" s="101"/>
      <c r="I89" s="102" t="str">
        <f>IF(MIN(I91:I92)=0,"",IF(COUNT(P91:Q92)=0,"-",IF(COUNT(P91:Q92)=COUNT(P91:P92),"A",IF(COUNT(P91:P92)=0,"C","B"))))</f>
        <v/>
      </c>
      <c r="J89" s="7" t="s">
        <v>54</v>
      </c>
      <c r="K89" s="102"/>
      <c r="L89" s="101"/>
      <c r="M89" s="101"/>
      <c r="N89" s="101"/>
      <c r="O89" s="101"/>
      <c r="P89" s="101"/>
      <c r="Q89" s="101"/>
      <c r="R89" s="101"/>
      <c r="S89" s="81"/>
      <c r="T89" s="101"/>
    </row>
    <row r="90" spans="1:20" x14ac:dyDescent="0.15">
      <c r="A90" s="98"/>
      <c r="B90" s="121" t="s">
        <v>55</v>
      </c>
      <c r="C90" s="317" t="s">
        <v>56</v>
      </c>
      <c r="D90" s="318"/>
      <c r="E90" s="318"/>
      <c r="F90" s="319"/>
      <c r="H90" s="81"/>
      <c r="I90" s="62"/>
      <c r="J90" s="7" t="s">
        <v>57</v>
      </c>
      <c r="K90" s="7"/>
      <c r="L90" s="81"/>
      <c r="M90" s="81"/>
      <c r="N90" s="81"/>
      <c r="O90" s="81"/>
      <c r="P90" s="81"/>
      <c r="Q90" s="81"/>
      <c r="R90" s="81"/>
      <c r="S90" s="81"/>
      <c r="T90" s="81"/>
    </row>
    <row r="91" spans="1:20" ht="37.5" customHeight="1" x14ac:dyDescent="0.15">
      <c r="A91" s="98"/>
      <c r="B91" s="104"/>
      <c r="C91" s="295" t="s">
        <v>222</v>
      </c>
      <c r="D91" s="296"/>
      <c r="E91" s="320"/>
      <c r="F91" s="105"/>
      <c r="G91" s="86"/>
      <c r="H91" s="81"/>
      <c r="I91" s="62">
        <v>0</v>
      </c>
      <c r="J91" s="7" t="s">
        <v>58</v>
      </c>
      <c r="K91" s="7">
        <v>1</v>
      </c>
      <c r="L91" s="81">
        <v>60055</v>
      </c>
      <c r="M91" s="81"/>
      <c r="N91" s="81"/>
      <c r="O91" s="81"/>
      <c r="P91" s="81" t="str">
        <f>IF(I91=3,1,"")</f>
        <v/>
      </c>
      <c r="Q91" s="81" t="str">
        <f>IF(I91=2,1,"")</f>
        <v/>
      </c>
      <c r="R91" s="81" t="str">
        <f>IF(I91=1,1,"")</f>
        <v/>
      </c>
      <c r="S91" s="81"/>
      <c r="T91" s="81"/>
    </row>
    <row r="92" spans="1:20" ht="37.5" customHeight="1" thickBot="1" x14ac:dyDescent="0.2">
      <c r="A92" s="98"/>
      <c r="B92" s="104"/>
      <c r="C92" s="295" t="s">
        <v>223</v>
      </c>
      <c r="D92" s="296"/>
      <c r="E92" s="320"/>
      <c r="F92" s="105"/>
      <c r="G92" s="86"/>
      <c r="H92" s="81"/>
      <c r="I92" s="62">
        <v>0</v>
      </c>
      <c r="J92" s="7" t="s">
        <v>58</v>
      </c>
      <c r="K92" s="7">
        <v>2</v>
      </c>
      <c r="L92" s="81">
        <v>60056</v>
      </c>
      <c r="M92" s="81"/>
      <c r="N92" s="81"/>
      <c r="O92" s="81"/>
      <c r="P92" s="81" t="str">
        <f>IF(I92=3,1,"")</f>
        <v/>
      </c>
      <c r="Q92" s="81" t="str">
        <f>IF(I92=2,1,"")</f>
        <v/>
      </c>
      <c r="R92" s="81" t="str">
        <f>IF(I92=1,1,"")</f>
        <v/>
      </c>
      <c r="S92" s="81"/>
      <c r="T92" s="81"/>
    </row>
    <row r="93" spans="1:20" x14ac:dyDescent="0.15">
      <c r="A93" s="98"/>
      <c r="B93" s="99" t="s">
        <v>174</v>
      </c>
      <c r="C93" s="326" t="str">
        <f>IF((MIN(I96:I98)=0),"標準項目の「あり」「なし」を選択してください","")</f>
        <v>標準項目の「あり」「なし」を選択してください</v>
      </c>
      <c r="D93" s="326"/>
      <c r="E93" s="326"/>
      <c r="F93" s="327"/>
      <c r="H93" s="81"/>
      <c r="I93" s="62"/>
      <c r="J93" s="7" t="s">
        <v>69</v>
      </c>
      <c r="K93" s="7">
        <v>2</v>
      </c>
      <c r="L93" s="81">
        <v>17440</v>
      </c>
      <c r="M93" s="81"/>
      <c r="N93" s="81"/>
      <c r="O93" s="81"/>
      <c r="P93" s="81"/>
      <c r="Q93" s="81"/>
      <c r="R93" s="81"/>
      <c r="S93" s="81"/>
      <c r="T93" s="81"/>
    </row>
    <row r="94" spans="1:20" s="103" customFormat="1" ht="37.5" customHeight="1" x14ac:dyDescent="0.15">
      <c r="A94" s="100" t="s">
        <v>60</v>
      </c>
      <c r="B94" s="274" t="s">
        <v>224</v>
      </c>
      <c r="C94" s="275"/>
      <c r="D94" s="328" t="str">
        <f xml:space="preserve"> "評点（" &amp; REPT("○",COUNT(P96:P98)) &amp; REPT("●",COUNT(Q96:Q98)) &amp; "）"</f>
        <v>評点（）</v>
      </c>
      <c r="E94" s="328"/>
      <c r="F94" s="122" t="str">
        <f>IF(COUNT(R96:R98)&gt;0,"・非該当" &amp; COUNT(R96:R98),"")</f>
        <v/>
      </c>
      <c r="G94" s="86"/>
      <c r="H94" s="101"/>
      <c r="I94" s="102" t="str">
        <f>IF(MIN(I96:I98)=0,"",IF(COUNT(P96:Q98)=0,"-",IF(COUNT(P96:Q98)=COUNT(P96:P98),"A",IF(COUNT(P96:P98)=0,"C","B"))))</f>
        <v/>
      </c>
      <c r="J94" s="7" t="s">
        <v>54</v>
      </c>
      <c r="K94" s="102"/>
      <c r="L94" s="101"/>
      <c r="M94" s="101"/>
      <c r="N94" s="101"/>
      <c r="O94" s="101"/>
      <c r="P94" s="101"/>
      <c r="Q94" s="101"/>
      <c r="R94" s="101"/>
      <c r="S94" s="81"/>
      <c r="T94" s="101"/>
    </row>
    <row r="95" spans="1:20" x14ac:dyDescent="0.15">
      <c r="A95" s="98"/>
      <c r="B95" s="121" t="s">
        <v>55</v>
      </c>
      <c r="C95" s="317" t="s">
        <v>56</v>
      </c>
      <c r="D95" s="318"/>
      <c r="E95" s="318"/>
      <c r="F95" s="319"/>
      <c r="H95" s="81"/>
      <c r="I95" s="62"/>
      <c r="J95" s="7" t="s">
        <v>57</v>
      </c>
      <c r="K95" s="7"/>
      <c r="L95" s="81"/>
      <c r="M95" s="81"/>
      <c r="N95" s="81"/>
      <c r="O95" s="81"/>
      <c r="P95" s="81"/>
      <c r="Q95" s="81"/>
      <c r="R95" s="81"/>
      <c r="S95" s="81"/>
      <c r="T95" s="81"/>
    </row>
    <row r="96" spans="1:20" ht="37.5" customHeight="1" x14ac:dyDescent="0.15">
      <c r="A96" s="98"/>
      <c r="B96" s="104"/>
      <c r="C96" s="295" t="s">
        <v>225</v>
      </c>
      <c r="D96" s="296"/>
      <c r="E96" s="320"/>
      <c r="F96" s="105"/>
      <c r="G96" s="86"/>
      <c r="H96" s="81"/>
      <c r="I96" s="62">
        <v>0</v>
      </c>
      <c r="J96" s="7" t="s">
        <v>58</v>
      </c>
      <c r="K96" s="7">
        <v>1</v>
      </c>
      <c r="L96" s="81">
        <v>60057</v>
      </c>
      <c r="M96" s="81"/>
      <c r="N96" s="81"/>
      <c r="O96" s="81"/>
      <c r="P96" s="81" t="str">
        <f>IF(I96=3,1,"")</f>
        <v/>
      </c>
      <c r="Q96" s="81" t="str">
        <f>IF(I96=2,1,"")</f>
        <v/>
      </c>
      <c r="R96" s="81" t="str">
        <f>IF(I96=1,1,"")</f>
        <v/>
      </c>
      <c r="S96" s="81"/>
      <c r="T96" s="81"/>
    </row>
    <row r="97" spans="1:20" ht="37.5" customHeight="1" x14ac:dyDescent="0.15">
      <c r="A97" s="98"/>
      <c r="B97" s="104"/>
      <c r="C97" s="295" t="s">
        <v>226</v>
      </c>
      <c r="D97" s="296"/>
      <c r="E97" s="320"/>
      <c r="F97" s="105"/>
      <c r="G97" s="86"/>
      <c r="H97" s="81"/>
      <c r="I97" s="62">
        <v>0</v>
      </c>
      <c r="J97" s="7" t="s">
        <v>58</v>
      </c>
      <c r="K97" s="7">
        <v>2</v>
      </c>
      <c r="L97" s="81">
        <v>60058</v>
      </c>
      <c r="M97" s="81"/>
      <c r="N97" s="81"/>
      <c r="O97" s="81"/>
      <c r="P97" s="81" t="str">
        <f>IF(I97=3,1,"")</f>
        <v/>
      </c>
      <c r="Q97" s="81" t="str">
        <f>IF(I97=2,1,"")</f>
        <v/>
      </c>
      <c r="R97" s="81" t="str">
        <f>IF(I97=1,1,"")</f>
        <v/>
      </c>
      <c r="S97" s="81"/>
      <c r="T97" s="81"/>
    </row>
    <row r="98" spans="1:20" ht="37.5" customHeight="1" thickBot="1" x14ac:dyDescent="0.2">
      <c r="A98" s="98"/>
      <c r="B98" s="104"/>
      <c r="C98" s="295" t="s">
        <v>227</v>
      </c>
      <c r="D98" s="296"/>
      <c r="E98" s="320"/>
      <c r="F98" s="105"/>
      <c r="G98" s="86"/>
      <c r="H98" s="81"/>
      <c r="I98" s="62">
        <v>0</v>
      </c>
      <c r="J98" s="7" t="s">
        <v>58</v>
      </c>
      <c r="K98" s="7">
        <v>3</v>
      </c>
      <c r="L98" s="81">
        <v>60059</v>
      </c>
      <c r="M98" s="81"/>
      <c r="N98" s="81"/>
      <c r="O98" s="81"/>
      <c r="P98" s="81" t="str">
        <f>IF(I98=3,1,"")</f>
        <v/>
      </c>
      <c r="Q98" s="81" t="str">
        <f>IF(I98=2,1,"")</f>
        <v/>
      </c>
      <c r="R98" s="81" t="str">
        <f>IF(I98=1,1,"")</f>
        <v/>
      </c>
      <c r="S98" s="81"/>
      <c r="T98" s="81"/>
    </row>
    <row r="99" spans="1:20" ht="20.25" customHeight="1" x14ac:dyDescent="0.15">
      <c r="A99" s="106"/>
      <c r="B99" s="321" t="s">
        <v>228</v>
      </c>
      <c r="C99" s="322"/>
      <c r="D99" s="323" t="str">
        <f>IF(AND(LEN(case1_3)&lt;&gt;0,COUNT(R72:R98)=11),checkB_3,(IF(LEN(checkA_3)&lt;&gt;0,checkA_3, checkB_3)))</f>
        <v>カテゴリー3の講評を入力してください</v>
      </c>
      <c r="E99" s="323"/>
      <c r="F99" s="324"/>
      <c r="H99" s="81"/>
      <c r="I99" s="62"/>
      <c r="J99" s="7" t="s">
        <v>59</v>
      </c>
      <c r="K99" s="7"/>
      <c r="L99" s="81"/>
      <c r="M99" s="81"/>
      <c r="N99" s="81"/>
      <c r="O99" s="81"/>
      <c r="P99" s="81"/>
      <c r="Q99" s="81"/>
      <c r="R99" s="81"/>
      <c r="S99" s="81"/>
      <c r="T99" s="81"/>
    </row>
    <row r="100" spans="1:20" s="110" customFormat="1" ht="21" customHeight="1" x14ac:dyDescent="0.15">
      <c r="A100" s="118"/>
      <c r="B100" s="304"/>
      <c r="C100" s="305"/>
      <c r="D100" s="305"/>
      <c r="E100" s="305"/>
      <c r="F100" s="306"/>
      <c r="G100" s="2" t="str">
        <f>IF(LEN(B100)=0,"",IF(40-LEN(B100)&gt;0,"残り" &amp; 40-LEN(B100) &amp; "文字",IF(40-LEN(B100)=0,"","文字数がオーバーしています")))</f>
        <v/>
      </c>
      <c r="H100" s="107"/>
      <c r="I100" s="108"/>
      <c r="J100" s="7" t="s">
        <v>82</v>
      </c>
      <c r="K100" s="107"/>
      <c r="L100" s="107"/>
      <c r="M100" s="109"/>
      <c r="N100" s="109"/>
      <c r="O100" s="109"/>
      <c r="P100" s="109"/>
      <c r="Q100" s="109"/>
      <c r="R100" s="109"/>
      <c r="S100" s="81"/>
      <c r="T100" s="109"/>
    </row>
    <row r="101" spans="1:20" s="110" customFormat="1" ht="65.099999999999994" customHeight="1" x14ac:dyDescent="0.15">
      <c r="A101" s="119"/>
      <c r="B101" s="307"/>
      <c r="C101" s="308"/>
      <c r="D101" s="308"/>
      <c r="E101" s="308"/>
      <c r="F101" s="309"/>
      <c r="G101" s="2" t="str">
        <f>IF(LEN(B101)=0,"",IF(256-LEN(B101)&gt;0,"残り" &amp; 256-LEN(B101) &amp; "文字",IF(256-LEN(B101)=0,"","文字数がオーバーしています")))</f>
        <v/>
      </c>
      <c r="H101" s="107"/>
      <c r="I101" s="108"/>
      <c r="J101" s="7" t="s">
        <v>85</v>
      </c>
      <c r="K101" s="107"/>
      <c r="L101" s="107"/>
      <c r="M101" s="109"/>
      <c r="N101" s="109"/>
      <c r="O101" s="109"/>
      <c r="P101" s="109"/>
      <c r="Q101" s="109"/>
      <c r="R101" s="109"/>
      <c r="S101" s="81"/>
      <c r="T101" s="109"/>
    </row>
    <row r="102" spans="1:20" s="110" customFormat="1" ht="21" customHeight="1" x14ac:dyDescent="0.15">
      <c r="A102" s="119"/>
      <c r="B102" s="310"/>
      <c r="C102" s="311"/>
      <c r="D102" s="311"/>
      <c r="E102" s="311"/>
      <c r="F102" s="312"/>
      <c r="G102" s="2" t="str">
        <f>IF(LEN(B102)=0,"",IF(40-LEN(B102)&gt;0,"残り" &amp; 40-LEN(B102) &amp; "文字",IF(40-LEN(B102)=0,"","文字数がオーバーしています")))</f>
        <v/>
      </c>
      <c r="H102" s="107"/>
      <c r="I102" s="108"/>
      <c r="J102" s="7" t="s">
        <v>83</v>
      </c>
      <c r="K102" s="107"/>
      <c r="L102" s="107"/>
      <c r="M102" s="109"/>
      <c r="N102" s="109"/>
      <c r="O102" s="109"/>
      <c r="P102" s="109"/>
      <c r="Q102" s="109"/>
      <c r="R102" s="109"/>
      <c r="S102" s="81"/>
      <c r="T102" s="109"/>
    </row>
    <row r="103" spans="1:20" s="110" customFormat="1" ht="65.099999999999994" customHeight="1" x14ac:dyDescent="0.15">
      <c r="A103" s="119"/>
      <c r="B103" s="313"/>
      <c r="C103" s="313"/>
      <c r="D103" s="313"/>
      <c r="E103" s="313"/>
      <c r="F103" s="314"/>
      <c r="G103" s="2" t="str">
        <f>IF(LEN(B103)=0,"",IF(256-LEN(B103)&gt;0,"残り" &amp; 256-LEN(B103) &amp; "文字",IF(256-LEN(B103)=0,"","文字数がオーバーしています")))</f>
        <v/>
      </c>
      <c r="H103" s="107"/>
      <c r="I103" s="108"/>
      <c r="J103" s="7" t="s">
        <v>86</v>
      </c>
      <c r="K103" s="107"/>
      <c r="L103" s="107"/>
      <c r="M103" s="109"/>
      <c r="N103" s="109"/>
      <c r="O103" s="109"/>
      <c r="P103" s="109"/>
      <c r="Q103" s="109"/>
      <c r="R103" s="109"/>
      <c r="S103" s="81"/>
      <c r="T103" s="109"/>
    </row>
    <row r="104" spans="1:20" s="110" customFormat="1" ht="21" customHeight="1" x14ac:dyDescent="0.15">
      <c r="A104" s="119"/>
      <c r="B104" s="310"/>
      <c r="C104" s="311"/>
      <c r="D104" s="311"/>
      <c r="E104" s="311"/>
      <c r="F104" s="312"/>
      <c r="G104" s="2" t="str">
        <f>IF(LEN(B104)=0,"",IF(40-LEN(B104)&gt;0,"残り" &amp; 40-LEN(B104) &amp; "文字",IF(40-LEN(B104)=0,"","文字数がオーバーしています")))</f>
        <v/>
      </c>
      <c r="H104" s="107"/>
      <c r="I104" s="108"/>
      <c r="J104" s="7" t="s">
        <v>84</v>
      </c>
      <c r="K104" s="107"/>
      <c r="L104" s="107"/>
      <c r="M104" s="109"/>
      <c r="N104" s="109"/>
      <c r="O104" s="109"/>
      <c r="P104" s="109"/>
      <c r="Q104" s="109"/>
      <c r="R104" s="109"/>
      <c r="S104" s="81"/>
      <c r="T104" s="109"/>
    </row>
    <row r="105" spans="1:20" s="110" customFormat="1" ht="65.099999999999994" customHeight="1" thickBot="1" x14ac:dyDescent="0.2">
      <c r="A105" s="111"/>
      <c r="B105" s="315"/>
      <c r="C105" s="315"/>
      <c r="D105" s="315"/>
      <c r="E105" s="315"/>
      <c r="F105" s="316"/>
      <c r="G105" s="2" t="str">
        <f>IF(LEN(B105)=0,"",IF(256-LEN(B105)&gt;0,"残り" &amp; 256-LEN(B105) &amp; "文字",IF(256-LEN(B105)=0,"","文字数がオーバーしています")))</f>
        <v/>
      </c>
      <c r="H105" s="107"/>
      <c r="I105" s="108"/>
      <c r="J105" s="7" t="s">
        <v>87</v>
      </c>
      <c r="K105" s="107"/>
      <c r="L105" s="107"/>
      <c r="M105" s="109"/>
      <c r="N105" s="109"/>
      <c r="O105" s="109"/>
      <c r="P105" s="109"/>
      <c r="Q105" s="109"/>
      <c r="R105" s="109"/>
      <c r="S105" s="81"/>
      <c r="T105" s="109"/>
    </row>
    <row r="106" spans="1:20" ht="18" customHeight="1" thickTop="1" x14ac:dyDescent="0.15">
      <c r="A106" s="290">
        <v>4</v>
      </c>
      <c r="B106" s="292" t="s">
        <v>230</v>
      </c>
      <c r="C106" s="293"/>
      <c r="D106" s="293"/>
      <c r="E106" s="293"/>
      <c r="F106" s="294"/>
      <c r="H106" s="81"/>
      <c r="I106" s="62"/>
      <c r="J106" s="7" t="s">
        <v>59</v>
      </c>
      <c r="K106" s="7"/>
      <c r="L106" s="81"/>
      <c r="M106" s="81"/>
      <c r="N106" s="81"/>
      <c r="O106" s="81"/>
      <c r="P106" s="81"/>
      <c r="Q106" s="81"/>
      <c r="R106" s="81"/>
      <c r="S106" s="81"/>
      <c r="T106" s="81" t="s">
        <v>65</v>
      </c>
    </row>
    <row r="107" spans="1:20" s="91" customFormat="1" ht="30" customHeight="1" thickBot="1" x14ac:dyDescent="0.2">
      <c r="A107" s="291"/>
      <c r="B107" s="295" t="s">
        <v>229</v>
      </c>
      <c r="C107" s="296"/>
      <c r="D107" s="296"/>
      <c r="E107" s="296"/>
      <c r="F107" s="297"/>
      <c r="G107" s="86"/>
      <c r="H107" s="87"/>
      <c r="I107" s="88"/>
      <c r="J107" s="89" t="s">
        <v>66</v>
      </c>
      <c r="K107" s="87">
        <v>4</v>
      </c>
      <c r="L107" s="87">
        <v>123</v>
      </c>
      <c r="M107" s="90"/>
      <c r="N107" s="90"/>
      <c r="O107" s="90"/>
      <c r="P107" s="90"/>
      <c r="Q107" s="90"/>
      <c r="R107" s="90"/>
      <c r="S107" s="81"/>
      <c r="T107" s="90"/>
    </row>
    <row r="108" spans="1:20" s="11" customFormat="1" ht="17.25" customHeight="1" x14ac:dyDescent="0.15">
      <c r="A108" s="92"/>
      <c r="B108" s="298" t="s">
        <v>232</v>
      </c>
      <c r="C108" s="299"/>
      <c r="D108" s="299"/>
      <c r="E108" s="299"/>
      <c r="F108" s="300"/>
      <c r="G108" s="93"/>
      <c r="H108" s="94"/>
      <c r="I108" s="95"/>
      <c r="J108" s="7" t="s">
        <v>67</v>
      </c>
      <c r="K108" s="94"/>
      <c r="L108" s="94"/>
      <c r="M108" s="96"/>
      <c r="N108" s="96"/>
      <c r="O108" s="96"/>
      <c r="P108" s="96"/>
      <c r="Q108" s="96"/>
      <c r="R108" s="96"/>
      <c r="S108" s="81"/>
      <c r="T108" s="96"/>
    </row>
    <row r="109" spans="1:20" s="91" customFormat="1" ht="30" customHeight="1" thickBot="1" x14ac:dyDescent="0.2">
      <c r="A109" s="97"/>
      <c r="B109" s="301" t="s">
        <v>231</v>
      </c>
      <c r="C109" s="302"/>
      <c r="D109" s="325" t="s">
        <v>88</v>
      </c>
      <c r="E109" s="325"/>
      <c r="F109" s="123" t="str">
        <f>IF(COUNT(P113:Q117) &gt; 0,COUNT(P113:P117) &amp; "／" &amp; COUNT(P113:Q117),"")</f>
        <v/>
      </c>
      <c r="G109" s="86"/>
      <c r="H109" s="87"/>
      <c r="I109" s="88"/>
      <c r="J109" s="89" t="s">
        <v>68</v>
      </c>
      <c r="K109" s="87">
        <v>1</v>
      </c>
      <c r="L109" s="87">
        <v>552</v>
      </c>
      <c r="M109" s="90"/>
      <c r="N109" s="90"/>
      <c r="O109" s="90"/>
      <c r="P109" s="90"/>
      <c r="Q109" s="90"/>
      <c r="R109" s="90"/>
      <c r="S109" s="81"/>
      <c r="T109" s="90"/>
    </row>
    <row r="110" spans="1:20" x14ac:dyDescent="0.15">
      <c r="A110" s="98"/>
      <c r="B110" s="99" t="s">
        <v>170</v>
      </c>
      <c r="C110" s="326" t="str">
        <f>IF((MIN(I113:I117)=0),"標準項目の「あり」「なし」を選択してください","")</f>
        <v>標準項目の「あり」「なし」を選択してください</v>
      </c>
      <c r="D110" s="326"/>
      <c r="E110" s="326"/>
      <c r="F110" s="327"/>
      <c r="H110" s="81"/>
      <c r="I110" s="62"/>
      <c r="J110" s="7" t="s">
        <v>69</v>
      </c>
      <c r="K110" s="7">
        <v>1</v>
      </c>
      <c r="L110" s="81">
        <v>17441</v>
      </c>
      <c r="M110" s="81"/>
      <c r="N110" s="81"/>
      <c r="O110" s="81"/>
      <c r="P110" s="81"/>
      <c r="Q110" s="81"/>
      <c r="R110" s="81"/>
      <c r="S110" s="81"/>
      <c r="T110" s="81"/>
    </row>
    <row r="111" spans="1:20" s="103" customFormat="1" ht="37.5" customHeight="1" x14ac:dyDescent="0.15">
      <c r="A111" s="100" t="s">
        <v>60</v>
      </c>
      <c r="B111" s="274" t="s">
        <v>233</v>
      </c>
      <c r="C111" s="275"/>
      <c r="D111" s="328" t="str">
        <f xml:space="preserve"> "評点（" &amp; REPT("○",COUNT(P113:P117)) &amp; REPT("●",COUNT(Q113:Q117)) &amp; "）"</f>
        <v>評点（）</v>
      </c>
      <c r="E111" s="328"/>
      <c r="F111" s="122" t="str">
        <f>IF(COUNT(R113:R117)&gt;0,"・非該当" &amp; COUNT(R113:R117),"")</f>
        <v/>
      </c>
      <c r="G111" s="86"/>
      <c r="H111" s="101"/>
      <c r="I111" s="102" t="str">
        <f>IF(MIN(I113:I117)=0,"",IF(COUNT(P113:Q117)=0,"-",IF(COUNT(P113:Q117)=COUNT(P113:P117),"A",IF(COUNT(P113:P117)=0,"C","B"))))</f>
        <v/>
      </c>
      <c r="J111" s="7" t="s">
        <v>54</v>
      </c>
      <c r="K111" s="102"/>
      <c r="L111" s="101"/>
      <c r="M111" s="101"/>
      <c r="N111" s="101"/>
      <c r="O111" s="101"/>
      <c r="P111" s="101"/>
      <c r="Q111" s="101"/>
      <c r="R111" s="101"/>
      <c r="S111" s="81"/>
      <c r="T111" s="101"/>
    </row>
    <row r="112" spans="1:20" x14ac:dyDescent="0.15">
      <c r="A112" s="98"/>
      <c r="B112" s="121" t="s">
        <v>55</v>
      </c>
      <c r="C112" s="317" t="s">
        <v>56</v>
      </c>
      <c r="D112" s="318"/>
      <c r="E112" s="318"/>
      <c r="F112" s="319"/>
      <c r="H112" s="81"/>
      <c r="I112" s="62"/>
      <c r="J112" s="7" t="s">
        <v>57</v>
      </c>
      <c r="K112" s="7"/>
      <c r="L112" s="81"/>
      <c r="M112" s="81"/>
      <c r="N112" s="81"/>
      <c r="O112" s="81"/>
      <c r="P112" s="81"/>
      <c r="Q112" s="81"/>
      <c r="R112" s="81"/>
      <c r="S112" s="81"/>
      <c r="T112" s="81"/>
    </row>
    <row r="113" spans="1:20" ht="37.5" customHeight="1" x14ac:dyDescent="0.15">
      <c r="A113" s="98"/>
      <c r="B113" s="104"/>
      <c r="C113" s="295" t="s">
        <v>234</v>
      </c>
      <c r="D113" s="296"/>
      <c r="E113" s="320"/>
      <c r="F113" s="105"/>
      <c r="G113" s="86"/>
      <c r="H113" s="81"/>
      <c r="I113" s="62">
        <v>0</v>
      </c>
      <c r="J113" s="7" t="s">
        <v>58</v>
      </c>
      <c r="K113" s="7">
        <v>1</v>
      </c>
      <c r="L113" s="81">
        <v>60060</v>
      </c>
      <c r="M113" s="81"/>
      <c r="N113" s="81"/>
      <c r="O113" s="81"/>
      <c r="P113" s="81" t="str">
        <f>IF(I113=3,1,"")</f>
        <v/>
      </c>
      <c r="Q113" s="81" t="str">
        <f>IF(I113=2,1,"")</f>
        <v/>
      </c>
      <c r="R113" s="81" t="str">
        <f>IF(I113=1,1,"")</f>
        <v/>
      </c>
      <c r="S113" s="81"/>
      <c r="T113" s="81"/>
    </row>
    <row r="114" spans="1:20" ht="37.5" customHeight="1" x14ac:dyDescent="0.15">
      <c r="A114" s="98"/>
      <c r="B114" s="104"/>
      <c r="C114" s="295" t="s">
        <v>235</v>
      </c>
      <c r="D114" s="296"/>
      <c r="E114" s="320"/>
      <c r="F114" s="105"/>
      <c r="G114" s="86"/>
      <c r="H114" s="81"/>
      <c r="I114" s="62">
        <v>0</v>
      </c>
      <c r="J114" s="7" t="s">
        <v>58</v>
      </c>
      <c r="K114" s="7">
        <v>2</v>
      </c>
      <c r="L114" s="81">
        <v>60061</v>
      </c>
      <c r="M114" s="81"/>
      <c r="N114" s="81"/>
      <c r="O114" s="81"/>
      <c r="P114" s="81" t="str">
        <f>IF(I114=3,1,"")</f>
        <v/>
      </c>
      <c r="Q114" s="81" t="str">
        <f>IF(I114=2,1,"")</f>
        <v/>
      </c>
      <c r="R114" s="81" t="str">
        <f>IF(I114=1,1,"")</f>
        <v/>
      </c>
      <c r="S114" s="81"/>
      <c r="T114" s="81"/>
    </row>
    <row r="115" spans="1:20" ht="37.5" customHeight="1" x14ac:dyDescent="0.15">
      <c r="A115" s="98"/>
      <c r="B115" s="104"/>
      <c r="C115" s="295" t="s">
        <v>236</v>
      </c>
      <c r="D115" s="296"/>
      <c r="E115" s="320"/>
      <c r="F115" s="105"/>
      <c r="G115" s="86"/>
      <c r="H115" s="81"/>
      <c r="I115" s="62">
        <v>0</v>
      </c>
      <c r="J115" s="7" t="s">
        <v>58</v>
      </c>
      <c r="K115" s="7">
        <v>3</v>
      </c>
      <c r="L115" s="81">
        <v>60062</v>
      </c>
      <c r="M115" s="81"/>
      <c r="N115" s="81"/>
      <c r="O115" s="81"/>
      <c r="P115" s="81" t="str">
        <f>IF(I115=3,1,"")</f>
        <v/>
      </c>
      <c r="Q115" s="81" t="str">
        <f>IF(I115=2,1,"")</f>
        <v/>
      </c>
      <c r="R115" s="81" t="str">
        <f>IF(I115=1,1,"")</f>
        <v/>
      </c>
      <c r="S115" s="81"/>
      <c r="T115" s="81"/>
    </row>
    <row r="116" spans="1:20" ht="37.5" customHeight="1" x14ac:dyDescent="0.15">
      <c r="A116" s="98"/>
      <c r="B116" s="104"/>
      <c r="C116" s="295" t="s">
        <v>237</v>
      </c>
      <c r="D116" s="296"/>
      <c r="E116" s="320"/>
      <c r="F116" s="105"/>
      <c r="G116" s="86"/>
      <c r="H116" s="81"/>
      <c r="I116" s="62">
        <v>0</v>
      </c>
      <c r="J116" s="7" t="s">
        <v>58</v>
      </c>
      <c r="K116" s="7">
        <v>4</v>
      </c>
      <c r="L116" s="81">
        <v>60063</v>
      </c>
      <c r="M116" s="81"/>
      <c r="N116" s="81"/>
      <c r="O116" s="81"/>
      <c r="P116" s="81" t="str">
        <f>IF(I116=3,1,"")</f>
        <v/>
      </c>
      <c r="Q116" s="81" t="str">
        <f>IF(I116=2,1,"")</f>
        <v/>
      </c>
      <c r="R116" s="81" t="str">
        <f>IF(I116=1,1,"")</f>
        <v/>
      </c>
      <c r="S116" s="81"/>
      <c r="T116" s="81"/>
    </row>
    <row r="117" spans="1:20" ht="37.5" customHeight="1" thickBot="1" x14ac:dyDescent="0.2">
      <c r="A117" s="98"/>
      <c r="B117" s="104"/>
      <c r="C117" s="295" t="s">
        <v>238</v>
      </c>
      <c r="D117" s="296"/>
      <c r="E117" s="320"/>
      <c r="F117" s="105"/>
      <c r="G117" s="86"/>
      <c r="H117" s="81"/>
      <c r="I117" s="62">
        <v>0</v>
      </c>
      <c r="J117" s="7" t="s">
        <v>58</v>
      </c>
      <c r="K117" s="7">
        <v>5</v>
      </c>
      <c r="L117" s="81">
        <v>60064</v>
      </c>
      <c r="M117" s="81"/>
      <c r="N117" s="81"/>
      <c r="O117" s="81"/>
      <c r="P117" s="81" t="str">
        <f>IF(I117=3,1,"")</f>
        <v/>
      </c>
      <c r="Q117" s="81" t="str">
        <f>IF(I117=2,1,"")</f>
        <v/>
      </c>
      <c r="R117" s="81" t="str">
        <f>IF(I117=1,1,"")</f>
        <v/>
      </c>
      <c r="S117" s="81"/>
      <c r="T117" s="81"/>
    </row>
    <row r="118" spans="1:20" s="11" customFormat="1" ht="17.25" customHeight="1" x14ac:dyDescent="0.15">
      <c r="A118" s="92"/>
      <c r="B118" s="298" t="s">
        <v>240</v>
      </c>
      <c r="C118" s="299"/>
      <c r="D118" s="299"/>
      <c r="E118" s="299"/>
      <c r="F118" s="300"/>
      <c r="G118" s="93"/>
      <c r="H118" s="94"/>
      <c r="I118" s="95"/>
      <c r="J118" s="7" t="s">
        <v>67</v>
      </c>
      <c r="K118" s="94"/>
      <c r="L118" s="94"/>
      <c r="M118" s="96"/>
      <c r="N118" s="96"/>
      <c r="O118" s="96"/>
      <c r="P118" s="96"/>
      <c r="Q118" s="96"/>
      <c r="R118" s="96"/>
      <c r="S118" s="81"/>
      <c r="T118" s="96"/>
    </row>
    <row r="119" spans="1:20" s="91" customFormat="1" ht="30" customHeight="1" thickBot="1" x14ac:dyDescent="0.2">
      <c r="A119" s="97"/>
      <c r="B119" s="301" t="s">
        <v>239</v>
      </c>
      <c r="C119" s="302"/>
      <c r="D119" s="325" t="s">
        <v>88</v>
      </c>
      <c r="E119" s="325"/>
      <c r="F119" s="123" t="str">
        <f>IF(COUNT(P123:Q126) &gt; 0,COUNT(P123:P126) &amp; "／" &amp; COUNT(P123:Q126),"")</f>
        <v/>
      </c>
      <c r="G119" s="86"/>
      <c r="H119" s="87"/>
      <c r="I119" s="88"/>
      <c r="J119" s="89" t="s">
        <v>68</v>
      </c>
      <c r="K119" s="87">
        <v>2</v>
      </c>
      <c r="L119" s="87">
        <v>553</v>
      </c>
      <c r="M119" s="90"/>
      <c r="N119" s="90"/>
      <c r="O119" s="90"/>
      <c r="P119" s="90"/>
      <c r="Q119" s="90"/>
      <c r="R119" s="90"/>
      <c r="S119" s="81"/>
      <c r="T119" s="90"/>
    </row>
    <row r="120" spans="1:20" x14ac:dyDescent="0.15">
      <c r="A120" s="98"/>
      <c r="B120" s="99" t="s">
        <v>170</v>
      </c>
      <c r="C120" s="326" t="str">
        <f>IF((MIN(I123:I126)=0),"標準項目の「あり」「なし」を選択してください","")</f>
        <v>標準項目の「あり」「なし」を選択してください</v>
      </c>
      <c r="D120" s="326"/>
      <c r="E120" s="326"/>
      <c r="F120" s="327"/>
      <c r="H120" s="81"/>
      <c r="I120" s="62"/>
      <c r="J120" s="7" t="s">
        <v>69</v>
      </c>
      <c r="K120" s="7">
        <v>1</v>
      </c>
      <c r="L120" s="81">
        <v>17442</v>
      </c>
      <c r="M120" s="81"/>
      <c r="N120" s="81"/>
      <c r="O120" s="81"/>
      <c r="P120" s="81"/>
      <c r="Q120" s="81"/>
      <c r="R120" s="81"/>
      <c r="S120" s="81"/>
      <c r="T120" s="81"/>
    </row>
    <row r="121" spans="1:20" s="103" customFormat="1" ht="37.5" customHeight="1" x14ac:dyDescent="0.15">
      <c r="A121" s="100" t="s">
        <v>60</v>
      </c>
      <c r="B121" s="274" t="s">
        <v>239</v>
      </c>
      <c r="C121" s="275"/>
      <c r="D121" s="328" t="str">
        <f xml:space="preserve"> "評点（" &amp; REPT("○",COUNT(P123:P126)) &amp; REPT("●",COUNT(Q123:Q126)) &amp; "）"</f>
        <v>評点（）</v>
      </c>
      <c r="E121" s="328"/>
      <c r="F121" s="122" t="str">
        <f>IF(COUNT(R123:R126)&gt;0,"・非該当" &amp; COUNT(R123:R126),"")</f>
        <v/>
      </c>
      <c r="G121" s="86"/>
      <c r="H121" s="101"/>
      <c r="I121" s="102" t="str">
        <f>IF(MIN(I123:I126)=0,"",IF(COUNT(P123:Q126)=0,"-",IF(COUNT(P123:Q126)=COUNT(P123:P126),"A",IF(COUNT(P123:P126)=0,"C","B"))))</f>
        <v/>
      </c>
      <c r="J121" s="7" t="s">
        <v>54</v>
      </c>
      <c r="K121" s="102"/>
      <c r="L121" s="101"/>
      <c r="M121" s="101"/>
      <c r="N121" s="101"/>
      <c r="O121" s="101"/>
      <c r="P121" s="101"/>
      <c r="Q121" s="101"/>
      <c r="R121" s="101"/>
      <c r="S121" s="81"/>
      <c r="T121" s="101"/>
    </row>
    <row r="122" spans="1:20" x14ac:dyDescent="0.15">
      <c r="A122" s="98"/>
      <c r="B122" s="121" t="s">
        <v>55</v>
      </c>
      <c r="C122" s="317" t="s">
        <v>56</v>
      </c>
      <c r="D122" s="318"/>
      <c r="E122" s="318"/>
      <c r="F122" s="319"/>
      <c r="H122" s="81"/>
      <c r="I122" s="62"/>
      <c r="J122" s="7" t="s">
        <v>57</v>
      </c>
      <c r="K122" s="7"/>
      <c r="L122" s="81"/>
      <c r="M122" s="81"/>
      <c r="N122" s="81"/>
      <c r="O122" s="81"/>
      <c r="P122" s="81"/>
      <c r="Q122" s="81"/>
      <c r="R122" s="81"/>
      <c r="S122" s="81"/>
      <c r="T122" s="81"/>
    </row>
    <row r="123" spans="1:20" ht="37.5" customHeight="1" x14ac:dyDescent="0.15">
      <c r="A123" s="98"/>
      <c r="B123" s="104"/>
      <c r="C123" s="295" t="s">
        <v>241</v>
      </c>
      <c r="D123" s="296"/>
      <c r="E123" s="320"/>
      <c r="F123" s="105"/>
      <c r="G123" s="86"/>
      <c r="H123" s="81"/>
      <c r="I123" s="62">
        <v>0</v>
      </c>
      <c r="J123" s="7" t="s">
        <v>58</v>
      </c>
      <c r="K123" s="7">
        <v>1</v>
      </c>
      <c r="L123" s="81">
        <v>60065</v>
      </c>
      <c r="M123" s="81"/>
      <c r="N123" s="81"/>
      <c r="O123" s="81"/>
      <c r="P123" s="81" t="str">
        <f>IF(I123=3,1,"")</f>
        <v/>
      </c>
      <c r="Q123" s="81" t="str">
        <f>IF(I123=2,1,"")</f>
        <v/>
      </c>
      <c r="R123" s="81" t="str">
        <f>IF(I123=1,1,"")</f>
        <v/>
      </c>
      <c r="S123" s="81"/>
      <c r="T123" s="81"/>
    </row>
    <row r="124" spans="1:20" ht="37.5" customHeight="1" x14ac:dyDescent="0.15">
      <c r="A124" s="98"/>
      <c r="B124" s="104"/>
      <c r="C124" s="295" t="s">
        <v>242</v>
      </c>
      <c r="D124" s="296"/>
      <c r="E124" s="320"/>
      <c r="F124" s="105"/>
      <c r="G124" s="86"/>
      <c r="H124" s="81"/>
      <c r="I124" s="62">
        <v>0</v>
      </c>
      <c r="J124" s="7" t="s">
        <v>58</v>
      </c>
      <c r="K124" s="7">
        <v>2</v>
      </c>
      <c r="L124" s="81">
        <v>60066</v>
      </c>
      <c r="M124" s="81"/>
      <c r="N124" s="81"/>
      <c r="O124" s="81"/>
      <c r="P124" s="81" t="str">
        <f>IF(I124=3,1,"")</f>
        <v/>
      </c>
      <c r="Q124" s="81" t="str">
        <f>IF(I124=2,1,"")</f>
        <v/>
      </c>
      <c r="R124" s="81" t="str">
        <f>IF(I124=1,1,"")</f>
        <v/>
      </c>
      <c r="S124" s="81"/>
      <c r="T124" s="81"/>
    </row>
    <row r="125" spans="1:20" ht="37.5" customHeight="1" x14ac:dyDescent="0.15">
      <c r="A125" s="98"/>
      <c r="B125" s="104"/>
      <c r="C125" s="295" t="s">
        <v>243</v>
      </c>
      <c r="D125" s="296"/>
      <c r="E125" s="320"/>
      <c r="F125" s="105"/>
      <c r="G125" s="86"/>
      <c r="H125" s="81"/>
      <c r="I125" s="62">
        <v>0</v>
      </c>
      <c r="J125" s="7" t="s">
        <v>58</v>
      </c>
      <c r="K125" s="7">
        <v>3</v>
      </c>
      <c r="L125" s="81">
        <v>60067</v>
      </c>
      <c r="M125" s="81"/>
      <c r="N125" s="81"/>
      <c r="O125" s="81"/>
      <c r="P125" s="81" t="str">
        <f>IF(I125=3,1,"")</f>
        <v/>
      </c>
      <c r="Q125" s="81" t="str">
        <f>IF(I125=2,1,"")</f>
        <v/>
      </c>
      <c r="R125" s="81" t="str">
        <f>IF(I125=1,1,"")</f>
        <v/>
      </c>
      <c r="S125" s="81"/>
      <c r="T125" s="81"/>
    </row>
    <row r="126" spans="1:20" ht="37.5" customHeight="1" thickBot="1" x14ac:dyDescent="0.2">
      <c r="A126" s="98"/>
      <c r="B126" s="104"/>
      <c r="C126" s="295" t="s">
        <v>244</v>
      </c>
      <c r="D126" s="296"/>
      <c r="E126" s="320"/>
      <c r="F126" s="105"/>
      <c r="G126" s="86"/>
      <c r="H126" s="81"/>
      <c r="I126" s="62">
        <v>0</v>
      </c>
      <c r="J126" s="7" t="s">
        <v>58</v>
      </c>
      <c r="K126" s="7">
        <v>4</v>
      </c>
      <c r="L126" s="81">
        <v>60068</v>
      </c>
      <c r="M126" s="81"/>
      <c r="N126" s="81"/>
      <c r="O126" s="81"/>
      <c r="P126" s="81" t="str">
        <f>IF(I126=3,1,"")</f>
        <v/>
      </c>
      <c r="Q126" s="81" t="str">
        <f>IF(I126=2,1,"")</f>
        <v/>
      </c>
      <c r="R126" s="81" t="str">
        <f>IF(I126=1,1,"")</f>
        <v/>
      </c>
      <c r="S126" s="81"/>
      <c r="T126" s="81"/>
    </row>
    <row r="127" spans="1:20" ht="20.25" customHeight="1" x14ac:dyDescent="0.15">
      <c r="A127" s="106"/>
      <c r="B127" s="321" t="s">
        <v>245</v>
      </c>
      <c r="C127" s="322"/>
      <c r="D127" s="323" t="str">
        <f>IF(AND(LEN(case1_4)&lt;&gt;0,COUNT(R113:R126)=9),checkB_4,(IF(LEN(checkA_4)&lt;&gt;0,checkA_4, checkB_4)))</f>
        <v>カテゴリー4の講評を入力してください</v>
      </c>
      <c r="E127" s="323"/>
      <c r="F127" s="324"/>
      <c r="H127" s="81"/>
      <c r="I127" s="62"/>
      <c r="J127" s="7" t="s">
        <v>59</v>
      </c>
      <c r="K127" s="7"/>
      <c r="L127" s="81"/>
      <c r="M127" s="81"/>
      <c r="N127" s="81"/>
      <c r="O127" s="81"/>
      <c r="P127" s="81"/>
      <c r="Q127" s="81"/>
      <c r="R127" s="81"/>
      <c r="S127" s="81"/>
      <c r="T127" s="81"/>
    </row>
    <row r="128" spans="1:20" s="110" customFormat="1" ht="21" customHeight="1" x14ac:dyDescent="0.15">
      <c r="A128" s="118"/>
      <c r="B128" s="304"/>
      <c r="C128" s="305"/>
      <c r="D128" s="305"/>
      <c r="E128" s="305"/>
      <c r="F128" s="306"/>
      <c r="G128" s="2" t="str">
        <f>IF(LEN(B128)=0,"",IF(40-LEN(B128)&gt;0,"残り" &amp; 40-LEN(B128) &amp; "文字",IF(40-LEN(B128)=0,"","文字数がオーバーしています")))</f>
        <v/>
      </c>
      <c r="H128" s="107"/>
      <c r="I128" s="108"/>
      <c r="J128" s="7" t="s">
        <v>82</v>
      </c>
      <c r="K128" s="107"/>
      <c r="L128" s="107"/>
      <c r="M128" s="109"/>
      <c r="N128" s="109"/>
      <c r="O128" s="109"/>
      <c r="P128" s="109"/>
      <c r="Q128" s="109"/>
      <c r="R128" s="109"/>
      <c r="S128" s="81"/>
      <c r="T128" s="109"/>
    </row>
    <row r="129" spans="1:20" s="110" customFormat="1" ht="65.099999999999994" customHeight="1" x14ac:dyDescent="0.15">
      <c r="A129" s="119"/>
      <c r="B129" s="307"/>
      <c r="C129" s="308"/>
      <c r="D129" s="308"/>
      <c r="E129" s="308"/>
      <c r="F129" s="309"/>
      <c r="G129" s="2" t="str">
        <f>IF(LEN(B129)=0,"",IF(256-LEN(B129)&gt;0,"残り" &amp; 256-LEN(B129) &amp; "文字",IF(256-LEN(B129)=0,"","文字数がオーバーしています")))</f>
        <v/>
      </c>
      <c r="H129" s="107"/>
      <c r="I129" s="108"/>
      <c r="J129" s="7" t="s">
        <v>85</v>
      </c>
      <c r="K129" s="107"/>
      <c r="L129" s="107"/>
      <c r="M129" s="109"/>
      <c r="N129" s="109"/>
      <c r="O129" s="109"/>
      <c r="P129" s="109"/>
      <c r="Q129" s="109"/>
      <c r="R129" s="109"/>
      <c r="S129" s="81"/>
      <c r="T129" s="109"/>
    </row>
    <row r="130" spans="1:20" s="110" customFormat="1" ht="21" customHeight="1" x14ac:dyDescent="0.15">
      <c r="A130" s="119"/>
      <c r="B130" s="310"/>
      <c r="C130" s="311"/>
      <c r="D130" s="311"/>
      <c r="E130" s="311"/>
      <c r="F130" s="312"/>
      <c r="G130" s="2" t="str">
        <f>IF(LEN(B130)=0,"",IF(40-LEN(B130)&gt;0,"残り" &amp; 40-LEN(B130) &amp; "文字",IF(40-LEN(B130)=0,"","文字数がオーバーしています")))</f>
        <v/>
      </c>
      <c r="H130" s="107"/>
      <c r="I130" s="108"/>
      <c r="J130" s="7" t="s">
        <v>83</v>
      </c>
      <c r="K130" s="107"/>
      <c r="L130" s="107"/>
      <c r="M130" s="109"/>
      <c r="N130" s="109"/>
      <c r="O130" s="109"/>
      <c r="P130" s="109"/>
      <c r="Q130" s="109"/>
      <c r="R130" s="109"/>
      <c r="S130" s="81"/>
      <c r="T130" s="109"/>
    </row>
    <row r="131" spans="1:20" s="110" customFormat="1" ht="65.099999999999994" customHeight="1" x14ac:dyDescent="0.15">
      <c r="A131" s="119"/>
      <c r="B131" s="313"/>
      <c r="C131" s="313"/>
      <c r="D131" s="313"/>
      <c r="E131" s="313"/>
      <c r="F131" s="314"/>
      <c r="G131" s="2" t="str">
        <f>IF(LEN(B131)=0,"",IF(256-LEN(B131)&gt;0,"残り" &amp; 256-LEN(B131) &amp; "文字",IF(256-LEN(B131)=0,"","文字数がオーバーしています")))</f>
        <v/>
      </c>
      <c r="H131" s="107"/>
      <c r="I131" s="108"/>
      <c r="J131" s="7" t="s">
        <v>86</v>
      </c>
      <c r="K131" s="107"/>
      <c r="L131" s="107"/>
      <c r="M131" s="109"/>
      <c r="N131" s="109"/>
      <c r="O131" s="109"/>
      <c r="P131" s="109"/>
      <c r="Q131" s="109"/>
      <c r="R131" s="109"/>
      <c r="S131" s="81"/>
      <c r="T131" s="109"/>
    </row>
    <row r="132" spans="1:20" s="110" customFormat="1" ht="21" customHeight="1" x14ac:dyDescent="0.15">
      <c r="A132" s="119"/>
      <c r="B132" s="310"/>
      <c r="C132" s="311"/>
      <c r="D132" s="311"/>
      <c r="E132" s="311"/>
      <c r="F132" s="312"/>
      <c r="G132" s="2" t="str">
        <f>IF(LEN(B132)=0,"",IF(40-LEN(B132)&gt;0,"残り" &amp; 40-LEN(B132) &amp; "文字",IF(40-LEN(B132)=0,"","文字数がオーバーしています")))</f>
        <v/>
      </c>
      <c r="H132" s="107"/>
      <c r="I132" s="108"/>
      <c r="J132" s="7" t="s">
        <v>84</v>
      </c>
      <c r="K132" s="107"/>
      <c r="L132" s="107"/>
      <c r="M132" s="109"/>
      <c r="N132" s="109"/>
      <c r="O132" s="109"/>
      <c r="P132" s="109"/>
      <c r="Q132" s="109"/>
      <c r="R132" s="109"/>
      <c r="S132" s="81"/>
      <c r="T132" s="109"/>
    </row>
    <row r="133" spans="1:20" s="110" customFormat="1" ht="65.099999999999994" customHeight="1" thickBot="1" x14ac:dyDescent="0.2">
      <c r="A133" s="111"/>
      <c r="B133" s="315"/>
      <c r="C133" s="315"/>
      <c r="D133" s="315"/>
      <c r="E133" s="315"/>
      <c r="F133" s="316"/>
      <c r="G133" s="2" t="str">
        <f>IF(LEN(B133)=0,"",IF(256-LEN(B133)&gt;0,"残り" &amp; 256-LEN(B133) &amp; "文字",IF(256-LEN(B133)=0,"","文字数がオーバーしています")))</f>
        <v/>
      </c>
      <c r="H133" s="107"/>
      <c r="I133" s="108"/>
      <c r="J133" s="7" t="s">
        <v>87</v>
      </c>
      <c r="K133" s="107"/>
      <c r="L133" s="107"/>
      <c r="M133" s="109"/>
      <c r="N133" s="109"/>
      <c r="O133" s="109"/>
      <c r="P133" s="109"/>
      <c r="Q133" s="109"/>
      <c r="R133" s="109"/>
      <c r="S133" s="81"/>
      <c r="T133" s="109"/>
    </row>
    <row r="134" spans="1:20" ht="18" customHeight="1" thickTop="1" x14ac:dyDescent="0.15">
      <c r="A134" s="290">
        <v>5</v>
      </c>
      <c r="B134" s="292" t="s">
        <v>247</v>
      </c>
      <c r="C134" s="293"/>
      <c r="D134" s="293"/>
      <c r="E134" s="293"/>
      <c r="F134" s="294"/>
      <c r="H134" s="81"/>
      <c r="I134" s="62"/>
      <c r="J134" s="7" t="s">
        <v>59</v>
      </c>
      <c r="K134" s="7"/>
      <c r="L134" s="81"/>
      <c r="M134" s="81"/>
      <c r="N134" s="81"/>
      <c r="O134" s="81"/>
      <c r="P134" s="81"/>
      <c r="Q134" s="81"/>
      <c r="R134" s="81"/>
      <c r="S134" s="81"/>
      <c r="T134" s="81" t="s">
        <v>65</v>
      </c>
    </row>
    <row r="135" spans="1:20" s="91" customFormat="1" ht="30" customHeight="1" thickBot="1" x14ac:dyDescent="0.2">
      <c r="A135" s="291"/>
      <c r="B135" s="295" t="s">
        <v>246</v>
      </c>
      <c r="C135" s="296"/>
      <c r="D135" s="296"/>
      <c r="E135" s="296"/>
      <c r="F135" s="297"/>
      <c r="G135" s="86"/>
      <c r="H135" s="87"/>
      <c r="I135" s="88"/>
      <c r="J135" s="89" t="s">
        <v>66</v>
      </c>
      <c r="K135" s="87">
        <v>5</v>
      </c>
      <c r="L135" s="87">
        <v>124</v>
      </c>
      <c r="M135" s="90"/>
      <c r="N135" s="90"/>
      <c r="O135" s="90"/>
      <c r="P135" s="90"/>
      <c r="Q135" s="90"/>
      <c r="R135" s="90"/>
      <c r="S135" s="81"/>
      <c r="T135" s="90"/>
    </row>
    <row r="136" spans="1:20" s="11" customFormat="1" ht="17.25" customHeight="1" x14ac:dyDescent="0.15">
      <c r="A136" s="92"/>
      <c r="B136" s="298" t="s">
        <v>249</v>
      </c>
      <c r="C136" s="299"/>
      <c r="D136" s="299"/>
      <c r="E136" s="299"/>
      <c r="F136" s="300"/>
      <c r="G136" s="93"/>
      <c r="H136" s="94"/>
      <c r="I136" s="95"/>
      <c r="J136" s="7" t="s">
        <v>67</v>
      </c>
      <c r="K136" s="94"/>
      <c r="L136" s="94"/>
      <c r="M136" s="96"/>
      <c r="N136" s="96"/>
      <c r="O136" s="96"/>
      <c r="P136" s="96"/>
      <c r="Q136" s="96"/>
      <c r="R136" s="96"/>
      <c r="S136" s="81"/>
      <c r="T136" s="96"/>
    </row>
    <row r="137" spans="1:20" s="91" customFormat="1" ht="30" customHeight="1" thickBot="1" x14ac:dyDescent="0.2">
      <c r="A137" s="97"/>
      <c r="B137" s="301" t="s">
        <v>248</v>
      </c>
      <c r="C137" s="302"/>
      <c r="D137" s="325" t="s">
        <v>88</v>
      </c>
      <c r="E137" s="325"/>
      <c r="F137" s="123" t="str">
        <f>IF(COUNT(P141:Q161) &gt; 0,COUNT(P141:P161) &amp; "／" &amp; COUNT(P141:Q161),"")</f>
        <v/>
      </c>
      <c r="G137" s="86"/>
      <c r="H137" s="87"/>
      <c r="I137" s="88"/>
      <c r="J137" s="89" t="s">
        <v>68</v>
      </c>
      <c r="K137" s="87">
        <v>1</v>
      </c>
      <c r="L137" s="87">
        <v>554</v>
      </c>
      <c r="M137" s="90"/>
      <c r="N137" s="90"/>
      <c r="O137" s="90"/>
      <c r="P137" s="90"/>
      <c r="Q137" s="90"/>
      <c r="R137" s="90"/>
      <c r="S137" s="81"/>
      <c r="T137" s="90"/>
    </row>
    <row r="138" spans="1:20" x14ac:dyDescent="0.15">
      <c r="A138" s="98"/>
      <c r="B138" s="99" t="s">
        <v>170</v>
      </c>
      <c r="C138" s="326" t="str">
        <f>IF((MIN(I141:I142)=0),"標準項目の「あり」「なし」を選択してください","")</f>
        <v>標準項目の「あり」「なし」を選択してください</v>
      </c>
      <c r="D138" s="326"/>
      <c r="E138" s="326"/>
      <c r="F138" s="327"/>
      <c r="H138" s="81"/>
      <c r="I138" s="62"/>
      <c r="J138" s="7" t="s">
        <v>69</v>
      </c>
      <c r="K138" s="7">
        <v>1</v>
      </c>
      <c r="L138" s="81">
        <v>17443</v>
      </c>
      <c r="M138" s="81"/>
      <c r="N138" s="81"/>
      <c r="O138" s="81"/>
      <c r="P138" s="81"/>
      <c r="Q138" s="81"/>
      <c r="R138" s="81"/>
      <c r="S138" s="81"/>
      <c r="T138" s="81"/>
    </row>
    <row r="139" spans="1:20" s="103" customFormat="1" ht="37.5" customHeight="1" x14ac:dyDescent="0.15">
      <c r="A139" s="100" t="s">
        <v>60</v>
      </c>
      <c r="B139" s="274" t="s">
        <v>250</v>
      </c>
      <c r="C139" s="275"/>
      <c r="D139" s="328" t="str">
        <f xml:space="preserve"> "評点（" &amp; REPT("○",COUNT(P141:P142)) &amp; REPT("●",COUNT(Q141:Q142)) &amp; "）"</f>
        <v>評点（）</v>
      </c>
      <c r="E139" s="328"/>
      <c r="F139" s="122" t="str">
        <f>IF(COUNT(R141:R142)&gt;0,"・非該当" &amp; COUNT(R141:R142),"")</f>
        <v/>
      </c>
      <c r="G139" s="86"/>
      <c r="H139" s="101"/>
      <c r="I139" s="102" t="str">
        <f>IF(MIN(I141:I142)=0,"",IF(COUNT(P141:Q142)=0,"-",IF(COUNT(P141:Q142)=COUNT(P141:P142),"A",IF(COUNT(P141:P142)=0,"C","B"))))</f>
        <v/>
      </c>
      <c r="J139" s="7" t="s">
        <v>54</v>
      </c>
      <c r="K139" s="102"/>
      <c r="L139" s="101"/>
      <c r="M139" s="101"/>
      <c r="N139" s="101"/>
      <c r="O139" s="101"/>
      <c r="P139" s="101"/>
      <c r="Q139" s="101"/>
      <c r="R139" s="101"/>
      <c r="S139" s="81"/>
      <c r="T139" s="101"/>
    </row>
    <row r="140" spans="1:20" x14ac:dyDescent="0.15">
      <c r="A140" s="98"/>
      <c r="B140" s="121" t="s">
        <v>55</v>
      </c>
      <c r="C140" s="317" t="s">
        <v>56</v>
      </c>
      <c r="D140" s="318"/>
      <c r="E140" s="318"/>
      <c r="F140" s="319"/>
      <c r="H140" s="81"/>
      <c r="I140" s="62"/>
      <c r="J140" s="7" t="s">
        <v>57</v>
      </c>
      <c r="K140" s="7"/>
      <c r="L140" s="81"/>
      <c r="M140" s="81"/>
      <c r="N140" s="81"/>
      <c r="O140" s="81"/>
      <c r="P140" s="81"/>
      <c r="Q140" s="81"/>
      <c r="R140" s="81"/>
      <c r="S140" s="81"/>
      <c r="T140" s="81"/>
    </row>
    <row r="141" spans="1:20" ht="37.5" customHeight="1" x14ac:dyDescent="0.15">
      <c r="A141" s="98"/>
      <c r="B141" s="104"/>
      <c r="C141" s="295" t="s">
        <v>251</v>
      </c>
      <c r="D141" s="296"/>
      <c r="E141" s="320"/>
      <c r="F141" s="105"/>
      <c r="G141" s="86"/>
      <c r="H141" s="81"/>
      <c r="I141" s="62">
        <v>0</v>
      </c>
      <c r="J141" s="7" t="s">
        <v>58</v>
      </c>
      <c r="K141" s="7">
        <v>1</v>
      </c>
      <c r="L141" s="81">
        <v>60069</v>
      </c>
      <c r="M141" s="81"/>
      <c r="N141" s="81"/>
      <c r="O141" s="81"/>
      <c r="P141" s="81" t="str">
        <f>IF(I141=3,1,"")</f>
        <v/>
      </c>
      <c r="Q141" s="81" t="str">
        <f>IF(I141=2,1,"")</f>
        <v/>
      </c>
      <c r="R141" s="81" t="str">
        <f>IF(I141=1,1,"")</f>
        <v/>
      </c>
      <c r="S141" s="81"/>
      <c r="T141" s="81"/>
    </row>
    <row r="142" spans="1:20" ht="37.5" customHeight="1" thickBot="1" x14ac:dyDescent="0.2">
      <c r="A142" s="98"/>
      <c r="B142" s="104"/>
      <c r="C142" s="295" t="s">
        <v>252</v>
      </c>
      <c r="D142" s="296"/>
      <c r="E142" s="320"/>
      <c r="F142" s="105"/>
      <c r="G142" s="86"/>
      <c r="H142" s="81"/>
      <c r="I142" s="62">
        <v>0</v>
      </c>
      <c r="J142" s="7" t="s">
        <v>58</v>
      </c>
      <c r="K142" s="7">
        <v>2</v>
      </c>
      <c r="L142" s="81">
        <v>60070</v>
      </c>
      <c r="M142" s="81"/>
      <c r="N142" s="81"/>
      <c r="O142" s="81"/>
      <c r="P142" s="81" t="str">
        <f>IF(I142=3,1,"")</f>
        <v/>
      </c>
      <c r="Q142" s="81" t="str">
        <f>IF(I142=2,1,"")</f>
        <v/>
      </c>
      <c r="R142" s="81" t="str">
        <f>IF(I142=1,1,"")</f>
        <v/>
      </c>
      <c r="S142" s="81"/>
      <c r="T142" s="81"/>
    </row>
    <row r="143" spans="1:20" x14ac:dyDescent="0.15">
      <c r="A143" s="98"/>
      <c r="B143" s="99" t="s">
        <v>174</v>
      </c>
      <c r="C143" s="326" t="str">
        <f>IF((MIN(I146:I147)=0),"標準項目の「あり」「なし」を選択してください","")</f>
        <v>標準項目の「あり」「なし」を選択してください</v>
      </c>
      <c r="D143" s="326"/>
      <c r="E143" s="326"/>
      <c r="F143" s="327"/>
      <c r="H143" s="81"/>
      <c r="I143" s="62"/>
      <c r="J143" s="7" t="s">
        <v>69</v>
      </c>
      <c r="K143" s="7">
        <v>2</v>
      </c>
      <c r="L143" s="81">
        <v>17444</v>
      </c>
      <c r="M143" s="81"/>
      <c r="N143" s="81"/>
      <c r="O143" s="81"/>
      <c r="P143" s="81"/>
      <c r="Q143" s="81"/>
      <c r="R143" s="81"/>
      <c r="S143" s="81"/>
      <c r="T143" s="81"/>
    </row>
    <row r="144" spans="1:20" s="103" customFormat="1" ht="37.5" customHeight="1" x14ac:dyDescent="0.15">
      <c r="A144" s="100" t="s">
        <v>60</v>
      </c>
      <c r="B144" s="274" t="s">
        <v>253</v>
      </c>
      <c r="C144" s="275"/>
      <c r="D144" s="328" t="str">
        <f xml:space="preserve"> "評点（" &amp; REPT("○",COUNT(P146:P147)) &amp; REPT("●",COUNT(Q146:Q147)) &amp; "）"</f>
        <v>評点（）</v>
      </c>
      <c r="E144" s="328"/>
      <c r="F144" s="122" t="str">
        <f>IF(COUNT(R146:R147)&gt;0,"・非該当" &amp; COUNT(R146:R147),"")</f>
        <v/>
      </c>
      <c r="G144" s="86"/>
      <c r="H144" s="101"/>
      <c r="I144" s="102" t="str">
        <f>IF(MIN(I146:I147)=0,"",IF(COUNT(P146:Q147)=0,"-",IF(COUNT(P146:Q147)=COUNT(P146:P147),"A",IF(COUNT(P146:P147)=0,"C","B"))))</f>
        <v/>
      </c>
      <c r="J144" s="7" t="s">
        <v>54</v>
      </c>
      <c r="K144" s="102"/>
      <c r="L144" s="101"/>
      <c r="M144" s="101"/>
      <c r="N144" s="101"/>
      <c r="O144" s="101"/>
      <c r="P144" s="101"/>
      <c r="Q144" s="101"/>
      <c r="R144" s="101"/>
      <c r="S144" s="81"/>
      <c r="T144" s="101"/>
    </row>
    <row r="145" spans="1:20" x14ac:dyDescent="0.15">
      <c r="A145" s="98"/>
      <c r="B145" s="121" t="s">
        <v>55</v>
      </c>
      <c r="C145" s="317" t="s">
        <v>56</v>
      </c>
      <c r="D145" s="318"/>
      <c r="E145" s="318"/>
      <c r="F145" s="319"/>
      <c r="H145" s="81"/>
      <c r="I145" s="62"/>
      <c r="J145" s="7" t="s">
        <v>57</v>
      </c>
      <c r="K145" s="7"/>
      <c r="L145" s="81"/>
      <c r="M145" s="81"/>
      <c r="N145" s="81"/>
      <c r="O145" s="81"/>
      <c r="P145" s="81"/>
      <c r="Q145" s="81"/>
      <c r="R145" s="81"/>
      <c r="S145" s="81"/>
      <c r="T145" s="81"/>
    </row>
    <row r="146" spans="1:20" ht="37.5" customHeight="1" x14ac:dyDescent="0.15">
      <c r="A146" s="98"/>
      <c r="B146" s="104"/>
      <c r="C146" s="295" t="s">
        <v>254</v>
      </c>
      <c r="D146" s="296"/>
      <c r="E146" s="320"/>
      <c r="F146" s="105"/>
      <c r="G146" s="86"/>
      <c r="H146" s="81"/>
      <c r="I146" s="62">
        <v>0</v>
      </c>
      <c r="J146" s="7" t="s">
        <v>58</v>
      </c>
      <c r="K146" s="7">
        <v>1</v>
      </c>
      <c r="L146" s="81">
        <v>60071</v>
      </c>
      <c r="M146" s="81"/>
      <c r="N146" s="81"/>
      <c r="O146" s="81"/>
      <c r="P146" s="81" t="str">
        <f>IF(I146=3,1,"")</f>
        <v/>
      </c>
      <c r="Q146" s="81" t="str">
        <f>IF(I146=2,1,"")</f>
        <v/>
      </c>
      <c r="R146" s="81" t="str">
        <f>IF(I146=1,1,"")</f>
        <v/>
      </c>
      <c r="S146" s="81"/>
      <c r="T146" s="81"/>
    </row>
    <row r="147" spans="1:20" ht="37.5" customHeight="1" thickBot="1" x14ac:dyDescent="0.2">
      <c r="A147" s="98"/>
      <c r="B147" s="104"/>
      <c r="C147" s="295" t="s">
        <v>255</v>
      </c>
      <c r="D147" s="296"/>
      <c r="E147" s="320"/>
      <c r="F147" s="105"/>
      <c r="G147" s="86"/>
      <c r="H147" s="81"/>
      <c r="I147" s="62">
        <v>0</v>
      </c>
      <c r="J147" s="7" t="s">
        <v>58</v>
      </c>
      <c r="K147" s="7">
        <v>2</v>
      </c>
      <c r="L147" s="81">
        <v>60072</v>
      </c>
      <c r="M147" s="81"/>
      <c r="N147" s="81"/>
      <c r="O147" s="81"/>
      <c r="P147" s="81" t="str">
        <f>IF(I147=3,1,"")</f>
        <v/>
      </c>
      <c r="Q147" s="81" t="str">
        <f>IF(I147=2,1,"")</f>
        <v/>
      </c>
      <c r="R147" s="81" t="str">
        <f>IF(I147=1,1,"")</f>
        <v/>
      </c>
      <c r="S147" s="81"/>
      <c r="T147" s="81"/>
    </row>
    <row r="148" spans="1:20" x14ac:dyDescent="0.15">
      <c r="A148" s="98"/>
      <c r="B148" s="99" t="s">
        <v>178</v>
      </c>
      <c r="C148" s="326" t="str">
        <f>IF((MIN(I151:I154)=0),"標準項目の「あり」「なし」を選択してください","")</f>
        <v>標準項目の「あり」「なし」を選択してください</v>
      </c>
      <c r="D148" s="326"/>
      <c r="E148" s="326"/>
      <c r="F148" s="327"/>
      <c r="H148" s="81"/>
      <c r="I148" s="62"/>
      <c r="J148" s="7" t="s">
        <v>69</v>
      </c>
      <c r="K148" s="7">
        <v>3</v>
      </c>
      <c r="L148" s="81">
        <v>17445</v>
      </c>
      <c r="M148" s="81"/>
      <c r="N148" s="81"/>
      <c r="O148" s="81"/>
      <c r="P148" s="81"/>
      <c r="Q148" s="81"/>
      <c r="R148" s="81"/>
      <c r="S148" s="81"/>
      <c r="T148" s="81"/>
    </row>
    <row r="149" spans="1:20" s="103" customFormat="1" ht="37.5" customHeight="1" x14ac:dyDescent="0.15">
      <c r="A149" s="100" t="s">
        <v>60</v>
      </c>
      <c r="B149" s="274" t="s">
        <v>256</v>
      </c>
      <c r="C149" s="275"/>
      <c r="D149" s="328" t="str">
        <f xml:space="preserve"> "評点（" &amp; REPT("○",COUNT(P151:P154)) &amp; REPT("●",COUNT(Q151:Q154)) &amp; "）"</f>
        <v>評点（）</v>
      </c>
      <c r="E149" s="328"/>
      <c r="F149" s="122" t="str">
        <f>IF(COUNT(R151:R154)&gt;0,"・非該当" &amp; COUNT(R151:R154),"")</f>
        <v/>
      </c>
      <c r="G149" s="86"/>
      <c r="H149" s="101"/>
      <c r="I149" s="102" t="str">
        <f>IF(MIN(I151:I154)=0,"",IF(COUNT(P151:Q154)=0,"-",IF(COUNT(P151:Q154)=COUNT(P151:P154),"A",IF(COUNT(P151:P154)=0,"C","B"))))</f>
        <v/>
      </c>
      <c r="J149" s="7" t="s">
        <v>54</v>
      </c>
      <c r="K149" s="102"/>
      <c r="L149" s="101"/>
      <c r="M149" s="101"/>
      <c r="N149" s="101"/>
      <c r="O149" s="101"/>
      <c r="P149" s="101"/>
      <c r="Q149" s="101"/>
      <c r="R149" s="101"/>
      <c r="S149" s="81"/>
      <c r="T149" s="101"/>
    </row>
    <row r="150" spans="1:20" x14ac:dyDescent="0.15">
      <c r="A150" s="98"/>
      <c r="B150" s="121" t="s">
        <v>55</v>
      </c>
      <c r="C150" s="317" t="s">
        <v>56</v>
      </c>
      <c r="D150" s="318"/>
      <c r="E150" s="318"/>
      <c r="F150" s="319"/>
      <c r="H150" s="81"/>
      <c r="I150" s="62"/>
      <c r="J150" s="7" t="s">
        <v>57</v>
      </c>
      <c r="K150" s="7"/>
      <c r="L150" s="81"/>
      <c r="M150" s="81"/>
      <c r="N150" s="81"/>
      <c r="O150" s="81"/>
      <c r="P150" s="81"/>
      <c r="Q150" s="81"/>
      <c r="R150" s="81"/>
      <c r="S150" s="81"/>
      <c r="T150" s="81"/>
    </row>
    <row r="151" spans="1:20" ht="37.5" customHeight="1" x14ac:dyDescent="0.15">
      <c r="A151" s="98"/>
      <c r="B151" s="104"/>
      <c r="C151" s="295" t="s">
        <v>257</v>
      </c>
      <c r="D151" s="296"/>
      <c r="E151" s="320"/>
      <c r="F151" s="105"/>
      <c r="G151" s="86"/>
      <c r="H151" s="81"/>
      <c r="I151" s="62">
        <v>0</v>
      </c>
      <c r="J151" s="7" t="s">
        <v>58</v>
      </c>
      <c r="K151" s="7">
        <v>1</v>
      </c>
      <c r="L151" s="81">
        <v>60073</v>
      </c>
      <c r="M151" s="81"/>
      <c r="N151" s="81"/>
      <c r="O151" s="81"/>
      <c r="P151" s="81" t="str">
        <f>IF(I151=3,1,"")</f>
        <v/>
      </c>
      <c r="Q151" s="81" t="str">
        <f>IF(I151=2,1,"")</f>
        <v/>
      </c>
      <c r="R151" s="81" t="str">
        <f>IF(I151=1,1,"")</f>
        <v/>
      </c>
      <c r="S151" s="81"/>
      <c r="T151" s="81"/>
    </row>
    <row r="152" spans="1:20" ht="37.5" customHeight="1" x14ac:dyDescent="0.15">
      <c r="A152" s="98"/>
      <c r="B152" s="104"/>
      <c r="C152" s="295" t="s">
        <v>258</v>
      </c>
      <c r="D152" s="296"/>
      <c r="E152" s="320"/>
      <c r="F152" s="105"/>
      <c r="G152" s="86"/>
      <c r="H152" s="81"/>
      <c r="I152" s="62">
        <v>0</v>
      </c>
      <c r="J152" s="7" t="s">
        <v>58</v>
      </c>
      <c r="K152" s="7">
        <v>2</v>
      </c>
      <c r="L152" s="81">
        <v>60074</v>
      </c>
      <c r="M152" s="81"/>
      <c r="N152" s="81"/>
      <c r="O152" s="81"/>
      <c r="P152" s="81" t="str">
        <f>IF(I152=3,1,"")</f>
        <v/>
      </c>
      <c r="Q152" s="81" t="str">
        <f>IF(I152=2,1,"")</f>
        <v/>
      </c>
      <c r="R152" s="81" t="str">
        <f>IF(I152=1,1,"")</f>
        <v/>
      </c>
      <c r="S152" s="81"/>
      <c r="T152" s="81"/>
    </row>
    <row r="153" spans="1:20" ht="37.5" customHeight="1" x14ac:dyDescent="0.15">
      <c r="A153" s="98"/>
      <c r="B153" s="104"/>
      <c r="C153" s="295" t="s">
        <v>259</v>
      </c>
      <c r="D153" s="296"/>
      <c r="E153" s="320"/>
      <c r="F153" s="105"/>
      <c r="G153" s="86"/>
      <c r="H153" s="81"/>
      <c r="I153" s="62">
        <v>0</v>
      </c>
      <c r="J153" s="7" t="s">
        <v>58</v>
      </c>
      <c r="K153" s="7">
        <v>3</v>
      </c>
      <c r="L153" s="81">
        <v>60075</v>
      </c>
      <c r="M153" s="81"/>
      <c r="N153" s="81"/>
      <c r="O153" s="81"/>
      <c r="P153" s="81" t="str">
        <f>IF(I153=3,1,"")</f>
        <v/>
      </c>
      <c r="Q153" s="81" t="str">
        <f>IF(I153=2,1,"")</f>
        <v/>
      </c>
      <c r="R153" s="81" t="str">
        <f>IF(I153=1,1,"")</f>
        <v/>
      </c>
      <c r="S153" s="81"/>
      <c r="T153" s="81"/>
    </row>
    <row r="154" spans="1:20" ht="37.5" customHeight="1" thickBot="1" x14ac:dyDescent="0.2">
      <c r="A154" s="98"/>
      <c r="B154" s="104"/>
      <c r="C154" s="295" t="s">
        <v>260</v>
      </c>
      <c r="D154" s="296"/>
      <c r="E154" s="320"/>
      <c r="F154" s="105"/>
      <c r="G154" s="86"/>
      <c r="H154" s="81"/>
      <c r="I154" s="62">
        <v>0</v>
      </c>
      <c r="J154" s="7" t="s">
        <v>58</v>
      </c>
      <c r="K154" s="7">
        <v>4</v>
      </c>
      <c r="L154" s="81">
        <v>60076</v>
      </c>
      <c r="M154" s="81"/>
      <c r="N154" s="81"/>
      <c r="O154" s="81"/>
      <c r="P154" s="81" t="str">
        <f>IF(I154=3,1,"")</f>
        <v/>
      </c>
      <c r="Q154" s="81" t="str">
        <f>IF(I154=2,1,"")</f>
        <v/>
      </c>
      <c r="R154" s="81" t="str">
        <f>IF(I154=1,1,"")</f>
        <v/>
      </c>
      <c r="S154" s="81"/>
      <c r="T154" s="81"/>
    </row>
    <row r="155" spans="1:20" x14ac:dyDescent="0.15">
      <c r="A155" s="98"/>
      <c r="B155" s="99" t="s">
        <v>261</v>
      </c>
      <c r="C155" s="326" t="str">
        <f>IF((MIN(I158:I161)=0),"標準項目の「あり」「なし」を選択してください","")</f>
        <v>標準項目の「あり」「なし」を選択してください</v>
      </c>
      <c r="D155" s="326"/>
      <c r="E155" s="326"/>
      <c r="F155" s="327"/>
      <c r="H155" s="81"/>
      <c r="I155" s="62"/>
      <c r="J155" s="7" t="s">
        <v>69</v>
      </c>
      <c r="K155" s="7">
        <v>4</v>
      </c>
      <c r="L155" s="81">
        <v>17446</v>
      </c>
      <c r="M155" s="81"/>
      <c r="N155" s="81"/>
      <c r="O155" s="81"/>
      <c r="P155" s="81"/>
      <c r="Q155" s="81"/>
      <c r="R155" s="81"/>
      <c r="S155" s="81"/>
      <c r="T155" s="81"/>
    </row>
    <row r="156" spans="1:20" s="103" customFormat="1" ht="37.5" customHeight="1" x14ac:dyDescent="0.15">
      <c r="A156" s="100" t="s">
        <v>60</v>
      </c>
      <c r="B156" s="274" t="s">
        <v>262</v>
      </c>
      <c r="C156" s="275"/>
      <c r="D156" s="328" t="str">
        <f xml:space="preserve"> "評点（" &amp; REPT("○",COUNT(P158:P161)) &amp; REPT("●",COUNT(Q158:Q161)) &amp; "）"</f>
        <v>評点（）</v>
      </c>
      <c r="E156" s="328"/>
      <c r="F156" s="122" t="str">
        <f>IF(COUNT(R158:R161)&gt;0,"・非該当" &amp; COUNT(R158:R161),"")</f>
        <v/>
      </c>
      <c r="G156" s="86"/>
      <c r="H156" s="101"/>
      <c r="I156" s="102" t="str">
        <f>IF(MIN(I158:I161)=0,"",IF(COUNT(P158:Q161)=0,"-",IF(COUNT(P158:Q161)=COUNT(P158:P161),"A",IF(COUNT(P158:P161)=0,"C","B"))))</f>
        <v/>
      </c>
      <c r="J156" s="7" t="s">
        <v>54</v>
      </c>
      <c r="K156" s="102"/>
      <c r="L156" s="101"/>
      <c r="M156" s="101"/>
      <c r="N156" s="101"/>
      <c r="O156" s="101"/>
      <c r="P156" s="101"/>
      <c r="Q156" s="101"/>
      <c r="R156" s="101"/>
      <c r="S156" s="81"/>
      <c r="T156" s="101"/>
    </row>
    <row r="157" spans="1:20" x14ac:dyDescent="0.15">
      <c r="A157" s="98"/>
      <c r="B157" s="121" t="s">
        <v>55</v>
      </c>
      <c r="C157" s="317" t="s">
        <v>56</v>
      </c>
      <c r="D157" s="318"/>
      <c r="E157" s="318"/>
      <c r="F157" s="319"/>
      <c r="H157" s="81"/>
      <c r="I157" s="62"/>
      <c r="J157" s="7" t="s">
        <v>57</v>
      </c>
      <c r="K157" s="7"/>
      <c r="L157" s="81"/>
      <c r="M157" s="81"/>
      <c r="N157" s="81"/>
      <c r="O157" s="81"/>
      <c r="P157" s="81"/>
      <c r="Q157" s="81"/>
      <c r="R157" s="81"/>
      <c r="S157" s="81"/>
      <c r="T157" s="81"/>
    </row>
    <row r="158" spans="1:20" ht="37.5" customHeight="1" x14ac:dyDescent="0.15">
      <c r="A158" s="98"/>
      <c r="B158" s="104"/>
      <c r="C158" s="295" t="s">
        <v>263</v>
      </c>
      <c r="D158" s="296"/>
      <c r="E158" s="320"/>
      <c r="F158" s="105"/>
      <c r="G158" s="86"/>
      <c r="H158" s="81"/>
      <c r="I158" s="62">
        <v>0</v>
      </c>
      <c r="J158" s="7" t="s">
        <v>58</v>
      </c>
      <c r="K158" s="7">
        <v>1</v>
      </c>
      <c r="L158" s="81">
        <v>60077</v>
      </c>
      <c r="M158" s="81"/>
      <c r="N158" s="81"/>
      <c r="O158" s="81"/>
      <c r="P158" s="81" t="str">
        <f>IF(I158=3,1,"")</f>
        <v/>
      </c>
      <c r="Q158" s="81" t="str">
        <f>IF(I158=2,1,"")</f>
        <v/>
      </c>
      <c r="R158" s="81" t="str">
        <f>IF(I158=1,1,"")</f>
        <v/>
      </c>
      <c r="S158" s="81"/>
      <c r="T158" s="81"/>
    </row>
    <row r="159" spans="1:20" ht="37.5" customHeight="1" x14ac:dyDescent="0.15">
      <c r="A159" s="98"/>
      <c r="B159" s="104"/>
      <c r="C159" s="295" t="s">
        <v>264</v>
      </c>
      <c r="D159" s="296"/>
      <c r="E159" s="320"/>
      <c r="F159" s="105"/>
      <c r="G159" s="86"/>
      <c r="H159" s="81"/>
      <c r="I159" s="62">
        <v>0</v>
      </c>
      <c r="J159" s="7" t="s">
        <v>58</v>
      </c>
      <c r="K159" s="7">
        <v>2</v>
      </c>
      <c r="L159" s="81">
        <v>60078</v>
      </c>
      <c r="M159" s="81"/>
      <c r="N159" s="81"/>
      <c r="O159" s="81"/>
      <c r="P159" s="81" t="str">
        <f>IF(I159=3,1,"")</f>
        <v/>
      </c>
      <c r="Q159" s="81" t="str">
        <f>IF(I159=2,1,"")</f>
        <v/>
      </c>
      <c r="R159" s="81" t="str">
        <f>IF(I159=1,1,"")</f>
        <v/>
      </c>
      <c r="S159" s="81"/>
      <c r="T159" s="81"/>
    </row>
    <row r="160" spans="1:20" ht="37.5" customHeight="1" x14ac:dyDescent="0.15">
      <c r="A160" s="98"/>
      <c r="B160" s="104"/>
      <c r="C160" s="295" t="s">
        <v>265</v>
      </c>
      <c r="D160" s="296"/>
      <c r="E160" s="320"/>
      <c r="F160" s="105"/>
      <c r="G160" s="86"/>
      <c r="H160" s="81"/>
      <c r="I160" s="62">
        <v>0</v>
      </c>
      <c r="J160" s="7" t="s">
        <v>58</v>
      </c>
      <c r="K160" s="7">
        <v>3</v>
      </c>
      <c r="L160" s="81">
        <v>60079</v>
      </c>
      <c r="M160" s="81"/>
      <c r="N160" s="81"/>
      <c r="O160" s="81"/>
      <c r="P160" s="81" t="str">
        <f>IF(I160=3,1,"")</f>
        <v/>
      </c>
      <c r="Q160" s="81" t="str">
        <f>IF(I160=2,1,"")</f>
        <v/>
      </c>
      <c r="R160" s="81" t="str">
        <f>IF(I160=1,1,"")</f>
        <v/>
      </c>
      <c r="S160" s="81"/>
      <c r="T160" s="81"/>
    </row>
    <row r="161" spans="1:20" ht="37.5" customHeight="1" thickBot="1" x14ac:dyDescent="0.2">
      <c r="A161" s="98"/>
      <c r="B161" s="104"/>
      <c r="C161" s="295" t="s">
        <v>266</v>
      </c>
      <c r="D161" s="296"/>
      <c r="E161" s="320"/>
      <c r="F161" s="105"/>
      <c r="G161" s="86"/>
      <c r="H161" s="81"/>
      <c r="I161" s="62">
        <v>0</v>
      </c>
      <c r="J161" s="7" t="s">
        <v>58</v>
      </c>
      <c r="K161" s="7">
        <v>4</v>
      </c>
      <c r="L161" s="81">
        <v>60080</v>
      </c>
      <c r="M161" s="81"/>
      <c r="N161" s="81"/>
      <c r="O161" s="81"/>
      <c r="P161" s="81" t="str">
        <f>IF(I161=3,1,"")</f>
        <v/>
      </c>
      <c r="Q161" s="81" t="str">
        <f>IF(I161=2,1,"")</f>
        <v/>
      </c>
      <c r="R161" s="81" t="str">
        <f>IF(I161=1,1,"")</f>
        <v/>
      </c>
      <c r="S161" s="81"/>
      <c r="T161" s="81"/>
    </row>
    <row r="162" spans="1:20" s="11" customFormat="1" ht="17.25" customHeight="1" x14ac:dyDescent="0.15">
      <c r="A162" s="92"/>
      <c r="B162" s="298" t="s">
        <v>268</v>
      </c>
      <c r="C162" s="299"/>
      <c r="D162" s="299"/>
      <c r="E162" s="299"/>
      <c r="F162" s="300"/>
      <c r="G162" s="93"/>
      <c r="H162" s="94"/>
      <c r="I162" s="95"/>
      <c r="J162" s="7" t="s">
        <v>67</v>
      </c>
      <c r="K162" s="94"/>
      <c r="L162" s="94"/>
      <c r="M162" s="96"/>
      <c r="N162" s="96"/>
      <c r="O162" s="96"/>
      <c r="P162" s="96"/>
      <c r="Q162" s="96"/>
      <c r="R162" s="96"/>
      <c r="S162" s="81"/>
      <c r="T162" s="96"/>
    </row>
    <row r="163" spans="1:20" s="91" customFormat="1" ht="30" customHeight="1" thickBot="1" x14ac:dyDescent="0.2">
      <c r="A163" s="97"/>
      <c r="B163" s="301" t="s">
        <v>267</v>
      </c>
      <c r="C163" s="302"/>
      <c r="D163" s="325" t="s">
        <v>88</v>
      </c>
      <c r="E163" s="325"/>
      <c r="F163" s="123" t="str">
        <f>IF(COUNT(P167:Q169) &gt; 0,COUNT(P167:P169) &amp; "／" &amp; COUNT(P167:Q169),"")</f>
        <v/>
      </c>
      <c r="G163" s="86"/>
      <c r="H163" s="87"/>
      <c r="I163" s="88"/>
      <c r="J163" s="89" t="s">
        <v>68</v>
      </c>
      <c r="K163" s="87">
        <v>2</v>
      </c>
      <c r="L163" s="87">
        <v>555</v>
      </c>
      <c r="M163" s="90"/>
      <c r="N163" s="90"/>
      <c r="O163" s="90"/>
      <c r="P163" s="90"/>
      <c r="Q163" s="90"/>
      <c r="R163" s="90"/>
      <c r="S163" s="81"/>
      <c r="T163" s="90"/>
    </row>
    <row r="164" spans="1:20" x14ac:dyDescent="0.15">
      <c r="A164" s="98"/>
      <c r="B164" s="99" t="s">
        <v>170</v>
      </c>
      <c r="C164" s="326" t="str">
        <f>IF((MIN(I167:I169)=0),"標準項目の「あり」「なし」を選択してください","")</f>
        <v>標準項目の「あり」「なし」を選択してください</v>
      </c>
      <c r="D164" s="326"/>
      <c r="E164" s="326"/>
      <c r="F164" s="327"/>
      <c r="H164" s="81"/>
      <c r="I164" s="62"/>
      <c r="J164" s="7" t="s">
        <v>69</v>
      </c>
      <c r="K164" s="7">
        <v>1</v>
      </c>
      <c r="L164" s="81">
        <v>17447</v>
      </c>
      <c r="M164" s="81"/>
      <c r="N164" s="81"/>
      <c r="O164" s="81"/>
      <c r="P164" s="81"/>
      <c r="Q164" s="81"/>
      <c r="R164" s="81"/>
      <c r="S164" s="81"/>
      <c r="T164" s="81"/>
    </row>
    <row r="165" spans="1:20" s="103" customFormat="1" ht="37.5" customHeight="1" x14ac:dyDescent="0.15">
      <c r="A165" s="100" t="s">
        <v>60</v>
      </c>
      <c r="B165" s="274" t="s">
        <v>269</v>
      </c>
      <c r="C165" s="275"/>
      <c r="D165" s="328" t="str">
        <f xml:space="preserve"> "評点（" &amp; REPT("○",COUNT(P167:P169)) &amp; REPT("●",COUNT(Q167:Q169)) &amp; "）"</f>
        <v>評点（）</v>
      </c>
      <c r="E165" s="328"/>
      <c r="F165" s="122" t="str">
        <f>IF(COUNT(R167:R169)&gt;0,"・非該当" &amp; COUNT(R167:R169),"")</f>
        <v/>
      </c>
      <c r="G165" s="86"/>
      <c r="H165" s="101"/>
      <c r="I165" s="102" t="str">
        <f>IF(MIN(I167:I169)=0,"",IF(COUNT(P167:Q169)=0,"-",IF(COUNT(P167:Q169)=COUNT(P167:P169),"A",IF(COUNT(P167:P169)=0,"C","B"))))</f>
        <v/>
      </c>
      <c r="J165" s="7" t="s">
        <v>54</v>
      </c>
      <c r="K165" s="102"/>
      <c r="L165" s="101"/>
      <c r="M165" s="101"/>
      <c r="N165" s="101"/>
      <c r="O165" s="101"/>
      <c r="P165" s="101"/>
      <c r="Q165" s="101"/>
      <c r="R165" s="101"/>
      <c r="S165" s="81"/>
      <c r="T165" s="101"/>
    </row>
    <row r="166" spans="1:20" x14ac:dyDescent="0.15">
      <c r="A166" s="98"/>
      <c r="B166" s="121" t="s">
        <v>55</v>
      </c>
      <c r="C166" s="317" t="s">
        <v>56</v>
      </c>
      <c r="D166" s="318"/>
      <c r="E166" s="318"/>
      <c r="F166" s="319"/>
      <c r="H166" s="81"/>
      <c r="I166" s="62"/>
      <c r="J166" s="7" t="s">
        <v>57</v>
      </c>
      <c r="K166" s="7"/>
      <c r="L166" s="81"/>
      <c r="M166" s="81"/>
      <c r="N166" s="81"/>
      <c r="O166" s="81"/>
      <c r="P166" s="81"/>
      <c r="Q166" s="81"/>
      <c r="R166" s="81"/>
      <c r="S166" s="81"/>
      <c r="T166" s="81"/>
    </row>
    <row r="167" spans="1:20" ht="37.5" customHeight="1" x14ac:dyDescent="0.15">
      <c r="A167" s="98"/>
      <c r="B167" s="104"/>
      <c r="C167" s="295" t="s">
        <v>270</v>
      </c>
      <c r="D167" s="296"/>
      <c r="E167" s="320"/>
      <c r="F167" s="105"/>
      <c r="G167" s="86"/>
      <c r="H167" s="81"/>
      <c r="I167" s="62">
        <v>0</v>
      </c>
      <c r="J167" s="7" t="s">
        <v>58</v>
      </c>
      <c r="K167" s="7">
        <v>1</v>
      </c>
      <c r="L167" s="81">
        <v>60081</v>
      </c>
      <c r="M167" s="81"/>
      <c r="N167" s="81"/>
      <c r="O167" s="81"/>
      <c r="P167" s="81" t="str">
        <f>IF(I167=3,1,"")</f>
        <v/>
      </c>
      <c r="Q167" s="81" t="str">
        <f>IF(I167=2,1,"")</f>
        <v/>
      </c>
      <c r="R167" s="81" t="str">
        <f>IF(I167=1,1,"")</f>
        <v/>
      </c>
      <c r="S167" s="81"/>
      <c r="T167" s="81"/>
    </row>
    <row r="168" spans="1:20" ht="37.5" customHeight="1" x14ac:dyDescent="0.15">
      <c r="A168" s="98"/>
      <c r="B168" s="104"/>
      <c r="C168" s="295" t="s">
        <v>271</v>
      </c>
      <c r="D168" s="296"/>
      <c r="E168" s="320"/>
      <c r="F168" s="105"/>
      <c r="G168" s="86"/>
      <c r="H168" s="81"/>
      <c r="I168" s="62">
        <v>0</v>
      </c>
      <c r="J168" s="7" t="s">
        <v>58</v>
      </c>
      <c r="K168" s="7">
        <v>2</v>
      </c>
      <c r="L168" s="81">
        <v>60082</v>
      </c>
      <c r="M168" s="81"/>
      <c r="N168" s="81"/>
      <c r="O168" s="81"/>
      <c r="P168" s="81" t="str">
        <f>IF(I168=3,1,"")</f>
        <v/>
      </c>
      <c r="Q168" s="81" t="str">
        <f>IF(I168=2,1,"")</f>
        <v/>
      </c>
      <c r="R168" s="81" t="str">
        <f>IF(I168=1,1,"")</f>
        <v/>
      </c>
      <c r="S168" s="81"/>
      <c r="T168" s="81"/>
    </row>
    <row r="169" spans="1:20" ht="37.5" customHeight="1" thickBot="1" x14ac:dyDescent="0.2">
      <c r="A169" s="98"/>
      <c r="B169" s="104"/>
      <c r="C169" s="295" t="s">
        <v>272</v>
      </c>
      <c r="D169" s="296"/>
      <c r="E169" s="320"/>
      <c r="F169" s="105"/>
      <c r="G169" s="86"/>
      <c r="H169" s="81"/>
      <c r="I169" s="62">
        <v>0</v>
      </c>
      <c r="J169" s="7" t="s">
        <v>58</v>
      </c>
      <c r="K169" s="7">
        <v>3</v>
      </c>
      <c r="L169" s="81">
        <v>60083</v>
      </c>
      <c r="M169" s="81"/>
      <c r="N169" s="81"/>
      <c r="O169" s="81"/>
      <c r="P169" s="81" t="str">
        <f>IF(I169=3,1,"")</f>
        <v/>
      </c>
      <c r="Q169" s="81" t="str">
        <f>IF(I169=2,1,"")</f>
        <v/>
      </c>
      <c r="R169" s="81" t="str">
        <f>IF(I169=1,1,"")</f>
        <v/>
      </c>
      <c r="S169" s="81"/>
      <c r="T169" s="81"/>
    </row>
    <row r="170" spans="1:20" ht="20.25" customHeight="1" x14ac:dyDescent="0.15">
      <c r="A170" s="106"/>
      <c r="B170" s="321" t="s">
        <v>273</v>
      </c>
      <c r="C170" s="322"/>
      <c r="D170" s="323" t="str">
        <f>IF(AND(LEN(case1_5)&lt;&gt;0,COUNT(R141:R169)=15),checkB_5,(IF(LEN(checkA_5)&lt;&gt;0,checkA_5, checkB_5)))</f>
        <v>カテゴリー5の講評を入力してください</v>
      </c>
      <c r="E170" s="323"/>
      <c r="F170" s="324"/>
      <c r="H170" s="81"/>
      <c r="I170" s="62"/>
      <c r="J170" s="7" t="s">
        <v>59</v>
      </c>
      <c r="K170" s="7"/>
      <c r="L170" s="81"/>
      <c r="M170" s="81"/>
      <c r="N170" s="81"/>
      <c r="O170" s="81"/>
      <c r="P170" s="81"/>
      <c r="Q170" s="81"/>
      <c r="R170" s="81"/>
      <c r="S170" s="81"/>
      <c r="T170" s="81"/>
    </row>
    <row r="171" spans="1:20" s="110" customFormat="1" ht="21" customHeight="1" x14ac:dyDescent="0.15">
      <c r="A171" s="118"/>
      <c r="B171" s="304"/>
      <c r="C171" s="305"/>
      <c r="D171" s="305"/>
      <c r="E171" s="305"/>
      <c r="F171" s="306"/>
      <c r="G171" s="2" t="str">
        <f>IF(LEN(B171)=0,"",IF(40-LEN(B171)&gt;0,"残り" &amp; 40-LEN(B171) &amp; "文字",IF(40-LEN(B171)=0,"","文字数がオーバーしています")))</f>
        <v/>
      </c>
      <c r="H171" s="107"/>
      <c r="I171" s="108"/>
      <c r="J171" s="7" t="s">
        <v>82</v>
      </c>
      <c r="K171" s="107"/>
      <c r="L171" s="107"/>
      <c r="M171" s="109"/>
      <c r="N171" s="109"/>
      <c r="O171" s="109"/>
      <c r="P171" s="109"/>
      <c r="Q171" s="109"/>
      <c r="R171" s="109"/>
      <c r="S171" s="81"/>
      <c r="T171" s="109"/>
    </row>
    <row r="172" spans="1:20" s="110" customFormat="1" ht="65.099999999999994" customHeight="1" x14ac:dyDescent="0.15">
      <c r="A172" s="119"/>
      <c r="B172" s="307"/>
      <c r="C172" s="308"/>
      <c r="D172" s="308"/>
      <c r="E172" s="308"/>
      <c r="F172" s="309"/>
      <c r="G172" s="2" t="str">
        <f>IF(LEN(B172)=0,"",IF(256-LEN(B172)&gt;0,"残り" &amp; 256-LEN(B172) &amp; "文字",IF(256-LEN(B172)=0,"","文字数がオーバーしています")))</f>
        <v/>
      </c>
      <c r="H172" s="107"/>
      <c r="I172" s="108"/>
      <c r="J172" s="7" t="s">
        <v>85</v>
      </c>
      <c r="K172" s="107"/>
      <c r="L172" s="107"/>
      <c r="M172" s="109"/>
      <c r="N172" s="109"/>
      <c r="O172" s="109"/>
      <c r="P172" s="109"/>
      <c r="Q172" s="109"/>
      <c r="R172" s="109"/>
      <c r="S172" s="81"/>
      <c r="T172" s="109"/>
    </row>
    <row r="173" spans="1:20" s="110" customFormat="1" ht="21" customHeight="1" x14ac:dyDescent="0.15">
      <c r="A173" s="119"/>
      <c r="B173" s="310"/>
      <c r="C173" s="311"/>
      <c r="D173" s="311"/>
      <c r="E173" s="311"/>
      <c r="F173" s="312"/>
      <c r="G173" s="2" t="str">
        <f>IF(LEN(B173)=0,"",IF(40-LEN(B173)&gt;0,"残り" &amp; 40-LEN(B173) &amp; "文字",IF(40-LEN(B173)=0,"","文字数がオーバーしています")))</f>
        <v/>
      </c>
      <c r="H173" s="107"/>
      <c r="I173" s="108"/>
      <c r="J173" s="7" t="s">
        <v>83</v>
      </c>
      <c r="K173" s="107"/>
      <c r="L173" s="107"/>
      <c r="M173" s="109"/>
      <c r="N173" s="109"/>
      <c r="O173" s="109"/>
      <c r="P173" s="109"/>
      <c r="Q173" s="109"/>
      <c r="R173" s="109"/>
      <c r="S173" s="81"/>
      <c r="T173" s="109"/>
    </row>
    <row r="174" spans="1:20" s="110" customFormat="1" ht="65.099999999999994" customHeight="1" x14ac:dyDescent="0.15">
      <c r="A174" s="119"/>
      <c r="B174" s="313"/>
      <c r="C174" s="313"/>
      <c r="D174" s="313"/>
      <c r="E174" s="313"/>
      <c r="F174" s="314"/>
      <c r="G174" s="2" t="str">
        <f>IF(LEN(B174)=0,"",IF(256-LEN(B174)&gt;0,"残り" &amp; 256-LEN(B174) &amp; "文字",IF(256-LEN(B174)=0,"","文字数がオーバーしています")))</f>
        <v/>
      </c>
      <c r="H174" s="107"/>
      <c r="I174" s="108"/>
      <c r="J174" s="7" t="s">
        <v>86</v>
      </c>
      <c r="K174" s="107"/>
      <c r="L174" s="107"/>
      <c r="M174" s="109"/>
      <c r="N174" s="109"/>
      <c r="O174" s="109"/>
      <c r="P174" s="109"/>
      <c r="Q174" s="109"/>
      <c r="R174" s="109"/>
      <c r="S174" s="81"/>
      <c r="T174" s="109"/>
    </row>
    <row r="175" spans="1:20" s="110" customFormat="1" ht="21" customHeight="1" x14ac:dyDescent="0.15">
      <c r="A175" s="119"/>
      <c r="B175" s="310"/>
      <c r="C175" s="311"/>
      <c r="D175" s="311"/>
      <c r="E175" s="311"/>
      <c r="F175" s="312"/>
      <c r="G175" s="2" t="str">
        <f>IF(LEN(B175)=0,"",IF(40-LEN(B175)&gt;0,"残り" &amp; 40-LEN(B175) &amp; "文字",IF(40-LEN(B175)=0,"","文字数がオーバーしています")))</f>
        <v/>
      </c>
      <c r="H175" s="107"/>
      <c r="I175" s="108"/>
      <c r="J175" s="7" t="s">
        <v>84</v>
      </c>
      <c r="K175" s="107"/>
      <c r="L175" s="107"/>
      <c r="M175" s="109"/>
      <c r="N175" s="109"/>
      <c r="O175" s="109"/>
      <c r="P175" s="109"/>
      <c r="Q175" s="109"/>
      <c r="R175" s="109"/>
      <c r="S175" s="81"/>
      <c r="T175" s="109"/>
    </row>
    <row r="176" spans="1:20" s="110" customFormat="1" ht="65.099999999999994" customHeight="1" thickBot="1" x14ac:dyDescent="0.2">
      <c r="A176" s="111"/>
      <c r="B176" s="315"/>
      <c r="C176" s="315"/>
      <c r="D176" s="315"/>
      <c r="E176" s="315"/>
      <c r="F176" s="316"/>
      <c r="G176" s="2" t="str">
        <f>IF(LEN(B176)=0,"",IF(256-LEN(B176)&gt;0,"残り" &amp; 256-LEN(B176) &amp; "文字",IF(256-LEN(B176)=0,"","文字数がオーバーしています")))</f>
        <v/>
      </c>
      <c r="H176" s="107"/>
      <c r="I176" s="108"/>
      <c r="J176" s="7" t="s">
        <v>87</v>
      </c>
      <c r="K176" s="107"/>
      <c r="L176" s="107"/>
      <c r="M176" s="109"/>
      <c r="N176" s="109"/>
      <c r="O176" s="109"/>
      <c r="P176" s="109"/>
      <c r="Q176" s="109"/>
      <c r="R176" s="109"/>
      <c r="S176" s="81"/>
      <c r="T176" s="109"/>
    </row>
    <row r="177" spans="1:20" ht="18" customHeight="1" thickTop="1" x14ac:dyDescent="0.15">
      <c r="A177" s="290">
        <v>7</v>
      </c>
      <c r="B177" s="292" t="s">
        <v>275</v>
      </c>
      <c r="C177" s="293"/>
      <c r="D177" s="293"/>
      <c r="E177" s="293"/>
      <c r="F177" s="294"/>
      <c r="H177" s="81"/>
      <c r="I177" s="62"/>
      <c r="J177" s="7" t="s">
        <v>59</v>
      </c>
      <c r="K177" s="7"/>
      <c r="L177" s="81"/>
      <c r="M177" s="81"/>
      <c r="N177" s="81"/>
      <c r="O177" s="81"/>
      <c r="P177" s="81"/>
      <c r="Q177" s="81"/>
      <c r="R177" s="81"/>
      <c r="S177" s="81"/>
      <c r="T177" s="81" t="s">
        <v>65</v>
      </c>
    </row>
    <row r="178" spans="1:20" s="91" customFormat="1" ht="30" customHeight="1" thickBot="1" x14ac:dyDescent="0.2">
      <c r="A178" s="291"/>
      <c r="B178" s="295" t="s">
        <v>274</v>
      </c>
      <c r="C178" s="296"/>
      <c r="D178" s="296"/>
      <c r="E178" s="296"/>
      <c r="F178" s="297"/>
      <c r="G178" s="86"/>
      <c r="H178" s="87"/>
      <c r="I178" s="88"/>
      <c r="J178" s="89" t="s">
        <v>66</v>
      </c>
      <c r="K178" s="87">
        <v>7</v>
      </c>
      <c r="L178" s="87">
        <v>125</v>
      </c>
      <c r="M178" s="90"/>
      <c r="N178" s="90"/>
      <c r="O178" s="90"/>
      <c r="P178" s="90"/>
      <c r="Q178" s="90"/>
      <c r="R178" s="90"/>
      <c r="S178" s="81"/>
      <c r="T178" s="90"/>
    </row>
    <row r="179" spans="1:20" s="11" customFormat="1" ht="17.25" customHeight="1" x14ac:dyDescent="0.15">
      <c r="A179" s="92"/>
      <c r="B179" s="298" t="s">
        <v>277</v>
      </c>
      <c r="C179" s="299"/>
      <c r="D179" s="299"/>
      <c r="E179" s="299"/>
      <c r="F179" s="300"/>
      <c r="G179" s="93"/>
      <c r="H179" s="94"/>
      <c r="I179" s="95"/>
      <c r="J179" s="7" t="s">
        <v>67</v>
      </c>
      <c r="K179" s="94"/>
      <c r="L179" s="94"/>
      <c r="M179" s="96"/>
      <c r="N179" s="96"/>
      <c r="O179" s="96"/>
      <c r="P179" s="96"/>
      <c r="Q179" s="96"/>
      <c r="R179" s="96"/>
      <c r="S179" s="81"/>
      <c r="T179" s="96"/>
    </row>
    <row r="180" spans="1:20" s="91" customFormat="1" ht="30" customHeight="1" thickBot="1" x14ac:dyDescent="0.2">
      <c r="A180" s="97"/>
      <c r="B180" s="301" t="s">
        <v>276</v>
      </c>
      <c r="C180" s="302"/>
      <c r="D180" s="302"/>
      <c r="E180" s="302"/>
      <c r="F180" s="303"/>
      <c r="G180" s="86"/>
      <c r="H180" s="87"/>
      <c r="I180" s="88"/>
      <c r="J180" s="89" t="s">
        <v>68</v>
      </c>
      <c r="K180" s="87">
        <v>1</v>
      </c>
      <c r="L180" s="87">
        <v>556</v>
      </c>
      <c r="M180" s="90"/>
      <c r="N180" s="90"/>
      <c r="O180" s="90"/>
      <c r="P180" s="90"/>
      <c r="Q180" s="90"/>
      <c r="R180" s="90"/>
      <c r="S180" s="81"/>
      <c r="T180" s="90"/>
    </row>
    <row r="181" spans="1:20" customFormat="1" ht="16.5" customHeight="1" x14ac:dyDescent="0.15">
      <c r="A181" s="112"/>
      <c r="B181" s="159" t="s">
        <v>170</v>
      </c>
      <c r="C181" s="160"/>
      <c r="D181" s="272"/>
      <c r="E181" s="272"/>
      <c r="F181" s="273"/>
      <c r="H181" s="81"/>
      <c r="I181" s="62"/>
      <c r="J181" s="7" t="s">
        <v>133</v>
      </c>
      <c r="K181" s="7"/>
      <c r="L181" s="81"/>
      <c r="M181" s="81"/>
      <c r="N181" s="81"/>
      <c r="O181" s="81"/>
      <c r="P181" s="81"/>
      <c r="Q181" s="81"/>
      <c r="R181" s="81"/>
      <c r="S181" s="81"/>
      <c r="T181" s="81"/>
    </row>
    <row r="182" spans="1:20" s="103" customFormat="1" ht="37.5" customHeight="1" x14ac:dyDescent="0.15">
      <c r="A182" s="100" t="s">
        <v>60</v>
      </c>
      <c r="B182" s="274" t="s">
        <v>278</v>
      </c>
      <c r="C182" s="275"/>
      <c r="D182" s="276"/>
      <c r="E182" s="276"/>
      <c r="F182" s="277"/>
      <c r="G182" s="86"/>
      <c r="H182" s="101"/>
      <c r="I182" s="102"/>
      <c r="J182" s="7" t="s">
        <v>143</v>
      </c>
      <c r="K182" s="102">
        <v>1</v>
      </c>
      <c r="L182" s="101">
        <v>17448</v>
      </c>
      <c r="M182" s="101"/>
      <c r="N182" s="101"/>
      <c r="O182" s="101"/>
      <c r="P182" s="101"/>
      <c r="Q182" s="101"/>
      <c r="R182" s="101"/>
      <c r="S182" s="81"/>
      <c r="T182" s="101"/>
    </row>
    <row r="183" spans="1:20" customFormat="1" ht="20.25" customHeight="1" x14ac:dyDescent="0.15">
      <c r="A183" s="112"/>
      <c r="B183" s="158" t="s">
        <v>138</v>
      </c>
      <c r="C183" s="124"/>
      <c r="D183" s="171"/>
      <c r="E183" s="278" t="str">
        <f>IF(LEN(B184)=0,"入力してください",IF(ISBLANK(I185)=TRUE,"評語を選択してください",IF(ISBLANK(I186)=TRUE,"評語を選択してください",IF(ISBLANK(I187)=TRUE,"評語を選択してください"," "))))</f>
        <v>入力してください</v>
      </c>
      <c r="F183" s="279"/>
      <c r="H183" s="81"/>
      <c r="I183" s="62"/>
      <c r="J183" s="7" t="s">
        <v>139</v>
      </c>
      <c r="K183" s="7"/>
      <c r="L183" s="81"/>
      <c r="M183" s="81"/>
      <c r="N183" s="81"/>
      <c r="O183" s="81"/>
      <c r="P183" s="81"/>
      <c r="Q183" s="81"/>
      <c r="R183" s="81"/>
      <c r="S183" s="81"/>
      <c r="T183" s="81"/>
    </row>
    <row r="184" spans="1:20" customFormat="1" ht="189.75" customHeight="1" x14ac:dyDescent="0.15">
      <c r="A184" s="112"/>
      <c r="B184" s="280"/>
      <c r="C184" s="186"/>
      <c r="D184" s="186"/>
      <c r="E184" s="186"/>
      <c r="F184" s="281"/>
      <c r="G184" s="2" t="str">
        <f>IF(LEN(B184)=0,"",IF(512-LEN(B184)&gt;0,"残り" &amp; 512-LEN(B184) &amp; "文字",IF(512-LEN(B184)=0,"","文字数がオーバーしています")))</f>
        <v/>
      </c>
      <c r="H184" s="81"/>
      <c r="I184" s="62"/>
      <c r="J184" s="7" t="s">
        <v>141</v>
      </c>
      <c r="K184" s="7"/>
      <c r="L184" s="81"/>
      <c r="M184" s="81"/>
      <c r="N184" s="81"/>
      <c r="O184" s="81"/>
      <c r="P184" s="81"/>
      <c r="Q184" s="81"/>
      <c r="R184" s="81"/>
      <c r="S184" s="81"/>
      <c r="T184" s="81"/>
    </row>
    <row r="185" spans="1:20" customFormat="1" ht="75" customHeight="1" x14ac:dyDescent="0.15">
      <c r="A185" s="112" t="s">
        <v>60</v>
      </c>
      <c r="B185" s="161" t="s">
        <v>135</v>
      </c>
      <c r="C185" s="162"/>
      <c r="D185" s="163"/>
      <c r="E185" s="164"/>
      <c r="F185" s="165"/>
      <c r="H185" s="81"/>
      <c r="I185" s="62"/>
      <c r="J185" s="7" t="s">
        <v>134</v>
      </c>
      <c r="K185" s="7"/>
      <c r="L185" s="81"/>
      <c r="M185" s="81"/>
      <c r="N185" s="81"/>
      <c r="O185" s="81">
        <v>4</v>
      </c>
      <c r="P185" s="81">
        <v>5</v>
      </c>
      <c r="Q185" s="81">
        <v>6</v>
      </c>
      <c r="R185" s="81"/>
      <c r="S185" s="81"/>
      <c r="T185" s="81"/>
    </row>
    <row r="186" spans="1:20" customFormat="1" ht="75" customHeight="1" x14ac:dyDescent="0.15">
      <c r="A186" s="112" t="s">
        <v>60</v>
      </c>
      <c r="B186" s="156" t="s">
        <v>136</v>
      </c>
      <c r="C186" s="157"/>
      <c r="D186" s="113"/>
      <c r="E186" s="114"/>
      <c r="F186" s="115"/>
      <c r="H186" s="81"/>
      <c r="I186" s="62"/>
      <c r="J186" s="7" t="s">
        <v>134</v>
      </c>
      <c r="K186" s="7"/>
      <c r="L186" s="81"/>
      <c r="M186" s="81"/>
      <c r="N186" s="81"/>
      <c r="O186" s="81">
        <v>7</v>
      </c>
      <c r="P186" s="81">
        <v>8</v>
      </c>
      <c r="Q186" s="81">
        <v>9</v>
      </c>
      <c r="R186" s="81"/>
      <c r="S186" s="81"/>
      <c r="T186" s="81"/>
    </row>
    <row r="187" spans="1:20" customFormat="1" ht="75" customHeight="1" x14ac:dyDescent="0.15">
      <c r="A187" s="112" t="s">
        <v>60</v>
      </c>
      <c r="B187" s="156" t="s">
        <v>137</v>
      </c>
      <c r="C187" s="157"/>
      <c r="D187" s="113"/>
      <c r="E187" s="114"/>
      <c r="F187" s="115"/>
      <c r="H187" s="81"/>
      <c r="I187" s="62"/>
      <c r="J187" s="7" t="s">
        <v>134</v>
      </c>
      <c r="K187" s="7"/>
      <c r="L187" s="81"/>
      <c r="M187" s="81"/>
      <c r="N187" s="81"/>
      <c r="O187" s="81">
        <v>10</v>
      </c>
      <c r="P187" s="81">
        <v>11</v>
      </c>
      <c r="Q187" s="81">
        <v>12</v>
      </c>
      <c r="R187" s="81"/>
      <c r="S187" s="81"/>
      <c r="T187" s="81"/>
    </row>
    <row r="188" spans="1:20" customFormat="1" ht="20.25" customHeight="1" x14ac:dyDescent="0.15">
      <c r="A188" s="112"/>
      <c r="B188" s="158" t="s">
        <v>279</v>
      </c>
      <c r="C188" s="124"/>
      <c r="D188" s="171"/>
      <c r="E188" s="282" t="str">
        <f>IF(LEN(B189)=0,"入力してください"," ")</f>
        <v>入力してください</v>
      </c>
      <c r="F188" s="283"/>
      <c r="H188" s="81"/>
      <c r="I188" s="62"/>
      <c r="J188" s="7" t="s">
        <v>139</v>
      </c>
      <c r="K188" s="7"/>
      <c r="L188" s="81"/>
      <c r="M188" s="81"/>
      <c r="N188" s="81"/>
      <c r="O188" s="81"/>
      <c r="P188" s="81"/>
      <c r="Q188" s="81"/>
      <c r="R188" s="81"/>
      <c r="S188" s="81"/>
      <c r="T188" s="81"/>
    </row>
    <row r="189" spans="1:20" customFormat="1" ht="189.75" customHeight="1" thickBot="1" x14ac:dyDescent="0.2">
      <c r="A189" s="112"/>
      <c r="B189" s="287"/>
      <c r="C189" s="288"/>
      <c r="D189" s="288"/>
      <c r="E189" s="288"/>
      <c r="F189" s="289"/>
      <c r="G189" s="2" t="str">
        <f>IF(LEN(B189)=0,"",IF(512-LEN(B189)&gt;0,"残り" &amp; 512-LEN(B189) &amp; "文字",IF(512-LEN(B189)=0,"","文字数がオーバーしています")))</f>
        <v/>
      </c>
      <c r="H189" s="81"/>
      <c r="I189" s="62"/>
      <c r="J189" s="7" t="s">
        <v>142</v>
      </c>
      <c r="K189" s="7"/>
      <c r="L189" s="81"/>
      <c r="M189" s="81"/>
      <c r="N189" s="81"/>
      <c r="O189" s="81"/>
      <c r="P189" s="81"/>
      <c r="Q189" s="81"/>
      <c r="R189" s="81"/>
      <c r="S189" s="81"/>
      <c r="T189" s="81"/>
    </row>
    <row r="190" spans="1:20" customFormat="1" ht="16.5" customHeight="1" x14ac:dyDescent="0.15">
      <c r="A190" s="112"/>
      <c r="B190" s="159" t="s">
        <v>174</v>
      </c>
      <c r="C190" s="160"/>
      <c r="D190" s="272"/>
      <c r="E190" s="272"/>
      <c r="F190" s="273"/>
      <c r="H190" s="81"/>
      <c r="I190" s="62"/>
      <c r="J190" s="7" t="s">
        <v>133</v>
      </c>
      <c r="K190" s="7"/>
      <c r="L190" s="81"/>
      <c r="M190" s="81"/>
      <c r="N190" s="81"/>
      <c r="O190" s="81"/>
      <c r="P190" s="81"/>
      <c r="Q190" s="81"/>
      <c r="R190" s="81"/>
      <c r="S190" s="81"/>
      <c r="T190" s="81"/>
    </row>
    <row r="191" spans="1:20" s="103" customFormat="1" ht="37.5" customHeight="1" x14ac:dyDescent="0.15">
      <c r="A191" s="100" t="s">
        <v>60</v>
      </c>
      <c r="B191" s="274" t="s">
        <v>280</v>
      </c>
      <c r="C191" s="275"/>
      <c r="D191" s="276"/>
      <c r="E191" s="276"/>
      <c r="F191" s="277"/>
      <c r="G191" s="86"/>
      <c r="H191" s="101"/>
      <c r="I191" s="102"/>
      <c r="J191" s="7" t="s">
        <v>143</v>
      </c>
      <c r="K191" s="102">
        <v>2</v>
      </c>
      <c r="L191" s="101">
        <v>17449</v>
      </c>
      <c r="M191" s="101"/>
      <c r="N191" s="101"/>
      <c r="O191" s="101"/>
      <c r="P191" s="101"/>
      <c r="Q191" s="101"/>
      <c r="R191" s="101"/>
      <c r="S191" s="81"/>
      <c r="T191" s="101"/>
    </row>
    <row r="192" spans="1:20" customFormat="1" ht="20.25" customHeight="1" x14ac:dyDescent="0.15">
      <c r="A192" s="112"/>
      <c r="B192" s="158" t="s">
        <v>138</v>
      </c>
      <c r="C192" s="124"/>
      <c r="D192" s="171"/>
      <c r="E192" s="278" t="str">
        <f>IF(LEN(B193)=0,"入力してください",IF(ISBLANK(I194)=TRUE,"評語を選択してください",IF(ISBLANK(I195)=TRUE,"評語を選択してください",IF(ISBLANK(I196)=TRUE,"評語を選択してください"," "))))</f>
        <v>入力してください</v>
      </c>
      <c r="F192" s="279"/>
      <c r="H192" s="81"/>
      <c r="I192" s="62"/>
      <c r="J192" s="7" t="s">
        <v>139</v>
      </c>
      <c r="K192" s="7"/>
      <c r="L192" s="81"/>
      <c r="M192" s="81"/>
      <c r="N192" s="81"/>
      <c r="O192" s="81"/>
      <c r="P192" s="81"/>
      <c r="Q192" s="81"/>
      <c r="R192" s="81"/>
      <c r="S192" s="81"/>
      <c r="T192" s="81"/>
    </row>
    <row r="193" spans="1:20" customFormat="1" ht="189.75" customHeight="1" x14ac:dyDescent="0.15">
      <c r="A193" s="112"/>
      <c r="B193" s="280"/>
      <c r="C193" s="186"/>
      <c r="D193" s="186"/>
      <c r="E193" s="186"/>
      <c r="F193" s="281"/>
      <c r="G193" s="2" t="str">
        <f>IF(LEN(B193)=0,"",IF(512-LEN(B193)&gt;0,"残り" &amp; 512-LEN(B193) &amp; "文字",IF(512-LEN(B193)=0,"","文字数がオーバーしています")))</f>
        <v/>
      </c>
      <c r="H193" s="81"/>
      <c r="I193" s="62"/>
      <c r="J193" s="7" t="s">
        <v>141</v>
      </c>
      <c r="K193" s="7"/>
      <c r="L193" s="81"/>
      <c r="M193" s="81"/>
      <c r="N193" s="81"/>
      <c r="O193" s="81"/>
      <c r="P193" s="81"/>
      <c r="Q193" s="81"/>
      <c r="R193" s="81"/>
      <c r="S193" s="81"/>
      <c r="T193" s="81"/>
    </row>
    <row r="194" spans="1:20" customFormat="1" ht="75" customHeight="1" x14ac:dyDescent="0.15">
      <c r="A194" s="112" t="s">
        <v>60</v>
      </c>
      <c r="B194" s="161" t="s">
        <v>135</v>
      </c>
      <c r="C194" s="162"/>
      <c r="D194" s="163"/>
      <c r="E194" s="164"/>
      <c r="F194" s="165"/>
      <c r="H194" s="81"/>
      <c r="I194" s="62"/>
      <c r="J194" s="7" t="s">
        <v>134</v>
      </c>
      <c r="K194" s="7"/>
      <c r="L194" s="81"/>
      <c r="M194" s="81"/>
      <c r="N194" s="81"/>
      <c r="O194" s="81">
        <v>4</v>
      </c>
      <c r="P194" s="81">
        <v>5</v>
      </c>
      <c r="Q194" s="81">
        <v>6</v>
      </c>
      <c r="R194" s="81"/>
      <c r="S194" s="81"/>
      <c r="T194" s="81"/>
    </row>
    <row r="195" spans="1:20" customFormat="1" ht="75" customHeight="1" x14ac:dyDescent="0.15">
      <c r="A195" s="112" t="s">
        <v>60</v>
      </c>
      <c r="B195" s="156" t="s">
        <v>136</v>
      </c>
      <c r="C195" s="157"/>
      <c r="D195" s="113"/>
      <c r="E195" s="114"/>
      <c r="F195" s="115"/>
      <c r="H195" s="81"/>
      <c r="I195" s="62"/>
      <c r="J195" s="7" t="s">
        <v>134</v>
      </c>
      <c r="K195" s="7"/>
      <c r="L195" s="81"/>
      <c r="M195" s="81"/>
      <c r="N195" s="81"/>
      <c r="O195" s="81">
        <v>7</v>
      </c>
      <c r="P195" s="81">
        <v>8</v>
      </c>
      <c r="Q195" s="81">
        <v>9</v>
      </c>
      <c r="R195" s="81"/>
      <c r="S195" s="81"/>
      <c r="T195" s="81"/>
    </row>
    <row r="196" spans="1:20" customFormat="1" ht="75" customHeight="1" x14ac:dyDescent="0.15">
      <c r="A196" s="112" t="s">
        <v>60</v>
      </c>
      <c r="B196" s="156" t="s">
        <v>137</v>
      </c>
      <c r="C196" s="157"/>
      <c r="D196" s="113"/>
      <c r="E196" s="114"/>
      <c r="F196" s="115"/>
      <c r="H196" s="81"/>
      <c r="I196" s="62"/>
      <c r="J196" s="7" t="s">
        <v>134</v>
      </c>
      <c r="K196" s="7"/>
      <c r="L196" s="81"/>
      <c r="M196" s="81"/>
      <c r="N196" s="81"/>
      <c r="O196" s="81">
        <v>10</v>
      </c>
      <c r="P196" s="81">
        <v>11</v>
      </c>
      <c r="Q196" s="81">
        <v>12</v>
      </c>
      <c r="R196" s="81"/>
      <c r="S196" s="81"/>
      <c r="T196" s="81"/>
    </row>
    <row r="197" spans="1:20" customFormat="1" ht="20.25" customHeight="1" x14ac:dyDescent="0.15">
      <c r="A197" s="112"/>
      <c r="B197" s="158" t="s">
        <v>281</v>
      </c>
      <c r="C197" s="124"/>
      <c r="D197" s="171"/>
      <c r="E197" s="282" t="str">
        <f>IF(LEN(B198)=0,"入力してください"," ")</f>
        <v>入力してください</v>
      </c>
      <c r="F197" s="283"/>
      <c r="H197" s="81"/>
      <c r="I197" s="62"/>
      <c r="J197" s="7" t="s">
        <v>139</v>
      </c>
      <c r="K197" s="7"/>
      <c r="L197" s="81"/>
      <c r="M197" s="81"/>
      <c r="N197" s="81"/>
      <c r="O197" s="81"/>
      <c r="P197" s="81"/>
      <c r="Q197" s="81"/>
      <c r="R197" s="81"/>
      <c r="S197" s="81"/>
      <c r="T197" s="81"/>
    </row>
    <row r="198" spans="1:20" customFormat="1" ht="189.75" customHeight="1" thickBot="1" x14ac:dyDescent="0.2">
      <c r="A198" s="172"/>
      <c r="B198" s="284"/>
      <c r="C198" s="285"/>
      <c r="D198" s="285"/>
      <c r="E198" s="285"/>
      <c r="F198" s="286"/>
      <c r="G198" s="2" t="str">
        <f>IF(LEN(B198)=0,"",IF(512-LEN(B198)&gt;0,"残り" &amp; 512-LEN(B198) &amp; "文字",IF(512-LEN(B198)=0,"","文字数がオーバーしています")))</f>
        <v/>
      </c>
      <c r="H198" s="81"/>
      <c r="I198" s="62"/>
      <c r="J198" s="7" t="s">
        <v>142</v>
      </c>
      <c r="K198" s="7"/>
      <c r="L198" s="81"/>
      <c r="M198" s="81"/>
      <c r="N198" s="81"/>
      <c r="O198" s="81"/>
      <c r="P198" s="81"/>
      <c r="Q198" s="81"/>
      <c r="R198" s="81"/>
      <c r="S198" s="81"/>
      <c r="T198" s="81"/>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FIediP/j7Hx5BiKYAA7EcMvFEcyW6qlF5uCyC6Jg9oMfb3HEgi9Jm+jisTHPBUH33WzO7J5lL4VxOpzamizjIw==" saltValue="MwQvs3vtMqvwPDnrf3BDxw=="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D8FEE000-94C9-4C60-8525-85BE8184274F}">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B9B7D288-B1CE-4C74-8753-CA77BDAB124D}">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21AD6628-3825-4802-AD54-A1E798DE6DAC}">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5" man="1"/>
    <brk id="133" max="5" man="1"/>
    <brk id="169" max="5" man="1"/>
    <brk id="17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〔サービス分析：軽費老人ホーム(Ｂ型)〕</v>
      </c>
      <c r="B1" s="4"/>
      <c r="C1" s="4"/>
      <c r="D1" s="4"/>
      <c r="E1" s="3"/>
      <c r="F1" s="150" t="s">
        <v>149</v>
      </c>
      <c r="H1" s="23"/>
    </row>
    <row r="2" spans="1:20" ht="14.25" customHeight="1" x14ac:dyDescent="0.15">
      <c r="A2" s="1"/>
      <c r="B2" s="4"/>
      <c r="C2" s="4"/>
      <c r="F2" s="6" t="str">
        <f>"《事業所名： " &amp; 評価結果報告書!B24 &amp; "》"</f>
        <v>《事業所名： 》</v>
      </c>
      <c r="H2" s="25"/>
    </row>
    <row r="3" spans="1:20" ht="14.25" customHeight="1" x14ac:dyDescent="0.15">
      <c r="A3" s="79" t="s">
        <v>61</v>
      </c>
      <c r="B3" s="80" t="s">
        <v>80</v>
      </c>
      <c r="C3" s="82"/>
      <c r="D3" s="82"/>
      <c r="E3" s="83"/>
      <c r="H3" s="81"/>
      <c r="I3" s="62"/>
      <c r="J3" s="7"/>
      <c r="K3" s="7"/>
      <c r="L3" s="81"/>
      <c r="M3" s="81"/>
      <c r="N3" s="81"/>
      <c r="O3" s="81"/>
      <c r="P3" s="81"/>
      <c r="Q3" s="81"/>
      <c r="R3" s="81"/>
      <c r="S3" s="81"/>
      <c r="T3" s="81" t="s">
        <v>70</v>
      </c>
    </row>
    <row r="4" spans="1:20" ht="18" customHeight="1" thickBot="1" x14ac:dyDescent="0.2">
      <c r="A4" s="85" t="s">
        <v>0</v>
      </c>
      <c r="B4" s="329" t="s">
        <v>81</v>
      </c>
      <c r="C4" s="330"/>
      <c r="D4" s="330"/>
      <c r="E4" s="330"/>
      <c r="F4" s="331"/>
      <c r="H4" s="81"/>
      <c r="I4" s="62"/>
      <c r="J4" s="7" t="s">
        <v>63</v>
      </c>
      <c r="K4" s="7"/>
      <c r="L4" s="81"/>
      <c r="M4" s="81"/>
      <c r="N4" s="81"/>
      <c r="O4" s="81"/>
      <c r="P4" s="81"/>
      <c r="Q4" s="81"/>
      <c r="R4" s="81"/>
      <c r="S4" s="81"/>
      <c r="T4" s="81" t="s">
        <v>64</v>
      </c>
    </row>
    <row r="5" spans="1:20" ht="18" customHeight="1" thickTop="1" x14ac:dyDescent="0.15">
      <c r="A5" s="290">
        <v>1</v>
      </c>
      <c r="B5" s="292" t="s">
        <v>283</v>
      </c>
      <c r="C5" s="293"/>
      <c r="D5" s="293"/>
      <c r="E5" s="293"/>
      <c r="F5" s="294"/>
      <c r="H5" s="81"/>
      <c r="I5" s="62"/>
      <c r="J5" s="7" t="s">
        <v>59</v>
      </c>
      <c r="K5" s="7"/>
      <c r="L5" s="81"/>
      <c r="M5" s="81"/>
      <c r="N5" s="81"/>
      <c r="O5" s="81"/>
      <c r="P5" s="81"/>
      <c r="Q5" s="81"/>
      <c r="R5" s="81"/>
      <c r="S5" s="81"/>
      <c r="T5" s="81" t="s">
        <v>65</v>
      </c>
    </row>
    <row r="6" spans="1:20" s="91" customFormat="1" ht="30" customHeight="1" thickBot="1" x14ac:dyDescent="0.2">
      <c r="A6" s="291"/>
      <c r="B6" s="295" t="s">
        <v>282</v>
      </c>
      <c r="C6" s="296"/>
      <c r="D6" s="325" t="s">
        <v>88</v>
      </c>
      <c r="E6" s="325"/>
      <c r="F6" s="134" t="str">
        <f>IF(COUNT(P10:Q13) &gt; 0,COUNT(P10:P13) &amp; "／" &amp; COUNT(P10:Q13),"")</f>
        <v/>
      </c>
      <c r="G6" s="86"/>
      <c r="H6" s="87"/>
      <c r="I6" s="88"/>
      <c r="J6" s="89" t="s">
        <v>66</v>
      </c>
      <c r="K6" s="87">
        <v>1</v>
      </c>
      <c r="L6" s="87">
        <v>541</v>
      </c>
      <c r="M6" s="90"/>
      <c r="N6" s="90"/>
      <c r="O6" s="90"/>
      <c r="P6" s="90"/>
      <c r="Q6" s="90"/>
      <c r="R6" s="90"/>
      <c r="S6" s="81"/>
      <c r="T6" s="90"/>
    </row>
    <row r="7" spans="1:20" x14ac:dyDescent="0.15">
      <c r="A7" s="98"/>
      <c r="B7" s="99" t="s">
        <v>170</v>
      </c>
      <c r="C7" s="326" t="str">
        <f>IF((MIN(I10:I13)=0),"標準項目の「あり」「なし」を選択してください","")</f>
        <v>標準項目の「あり」「なし」を選択してください</v>
      </c>
      <c r="D7" s="326"/>
      <c r="E7" s="326"/>
      <c r="F7" s="327"/>
      <c r="H7" s="81"/>
      <c r="I7" s="62"/>
      <c r="J7" s="7" t="s">
        <v>69</v>
      </c>
      <c r="K7" s="7">
        <v>1</v>
      </c>
      <c r="L7" s="81">
        <v>16702</v>
      </c>
      <c r="M7" s="81"/>
      <c r="N7" s="81"/>
      <c r="O7" s="81"/>
      <c r="P7" s="81"/>
      <c r="Q7" s="81"/>
      <c r="R7" s="81"/>
      <c r="S7" s="81"/>
      <c r="T7" s="81"/>
    </row>
    <row r="8" spans="1:20" s="103" customFormat="1" ht="37.5" customHeight="1" x14ac:dyDescent="0.15">
      <c r="A8" s="100" t="s">
        <v>60</v>
      </c>
      <c r="B8" s="274" t="s">
        <v>284</v>
      </c>
      <c r="C8" s="275"/>
      <c r="D8" s="328" t="str">
        <f xml:space="preserve"> "評点（" &amp; REPT("○",COUNT(P10:P13)) &amp; REPT("●",COUNT(Q10:Q13)) &amp; "）"</f>
        <v>評点（）</v>
      </c>
      <c r="E8" s="328"/>
      <c r="F8" s="122" t="str">
        <f>IF(COUNT(R10:R13)&gt;0,"・非該当" &amp; COUNT(R10:R13),"")</f>
        <v/>
      </c>
      <c r="G8" s="86"/>
      <c r="H8" s="101"/>
      <c r="I8" s="102" t="str">
        <f>IF(MIN(I10:I13)=0,"",IF(COUNT(P10:Q13)=0,"-",IF(COUNT(P10:Q13)=COUNT(P10:P13),"A",IF(COUNT(P10:P13)=0,"C","B"))))</f>
        <v/>
      </c>
      <c r="J8" s="7" t="s">
        <v>54</v>
      </c>
      <c r="K8" s="102"/>
      <c r="L8" s="101"/>
      <c r="M8" s="101"/>
      <c r="N8" s="101"/>
      <c r="O8" s="101"/>
      <c r="P8" s="101"/>
      <c r="Q8" s="101"/>
      <c r="R8" s="101"/>
      <c r="S8" s="81"/>
      <c r="T8" s="101"/>
    </row>
    <row r="9" spans="1:20" x14ac:dyDescent="0.15">
      <c r="A9" s="98"/>
      <c r="B9" s="121" t="s">
        <v>55</v>
      </c>
      <c r="C9" s="317" t="s">
        <v>56</v>
      </c>
      <c r="D9" s="318"/>
      <c r="E9" s="318"/>
      <c r="F9" s="319"/>
      <c r="H9" s="81"/>
      <c r="I9" s="62"/>
      <c r="J9" s="7" t="s">
        <v>57</v>
      </c>
      <c r="K9" s="7"/>
      <c r="L9" s="81"/>
      <c r="M9" s="81"/>
      <c r="N9" s="81"/>
      <c r="O9" s="81"/>
      <c r="P9" s="81"/>
      <c r="Q9" s="81"/>
      <c r="R9" s="81"/>
      <c r="S9" s="81"/>
      <c r="T9" s="81"/>
    </row>
    <row r="10" spans="1:20" ht="37.5" customHeight="1" x14ac:dyDescent="0.15">
      <c r="A10" s="98"/>
      <c r="B10" s="104"/>
      <c r="C10" s="295" t="s">
        <v>285</v>
      </c>
      <c r="D10" s="296"/>
      <c r="E10" s="320"/>
      <c r="F10" s="105"/>
      <c r="G10" s="86"/>
      <c r="H10" s="81"/>
      <c r="I10" s="62">
        <v>0</v>
      </c>
      <c r="J10" s="7" t="s">
        <v>58</v>
      </c>
      <c r="K10" s="7">
        <v>1</v>
      </c>
      <c r="L10" s="81">
        <v>57585</v>
      </c>
      <c r="M10" s="81"/>
      <c r="N10" s="81"/>
      <c r="O10" s="81"/>
      <c r="P10" s="81" t="str">
        <f>IF(I10=3,1,"")</f>
        <v/>
      </c>
      <c r="Q10" s="81" t="str">
        <f>IF(I10=2,1,"")</f>
        <v/>
      </c>
      <c r="R10" s="81" t="str">
        <f>IF(I10=1,1,"")</f>
        <v/>
      </c>
      <c r="S10" s="81"/>
      <c r="T10" s="81"/>
    </row>
    <row r="11" spans="1:20" ht="37.5" customHeight="1" x14ac:dyDescent="0.15">
      <c r="A11" s="98"/>
      <c r="B11" s="104"/>
      <c r="C11" s="295" t="s">
        <v>286</v>
      </c>
      <c r="D11" s="296"/>
      <c r="E11" s="320"/>
      <c r="F11" s="105"/>
      <c r="G11" s="86"/>
      <c r="H11" s="81"/>
      <c r="I11" s="62">
        <v>0</v>
      </c>
      <c r="J11" s="7" t="s">
        <v>58</v>
      </c>
      <c r="K11" s="7">
        <v>2</v>
      </c>
      <c r="L11" s="81">
        <v>57586</v>
      </c>
      <c r="M11" s="81"/>
      <c r="N11" s="81"/>
      <c r="O11" s="81"/>
      <c r="P11" s="81" t="str">
        <f>IF(I11=3,1,"")</f>
        <v/>
      </c>
      <c r="Q11" s="81" t="str">
        <f>IF(I11=2,1,"")</f>
        <v/>
      </c>
      <c r="R11" s="81" t="str">
        <f>IF(I11=1,1,"")</f>
        <v/>
      </c>
      <c r="S11" s="81"/>
      <c r="T11" s="81"/>
    </row>
    <row r="12" spans="1:20" ht="37.5" customHeight="1" x14ac:dyDescent="0.15">
      <c r="A12" s="98"/>
      <c r="B12" s="104"/>
      <c r="C12" s="295" t="s">
        <v>287</v>
      </c>
      <c r="D12" s="296"/>
      <c r="E12" s="320"/>
      <c r="F12" s="105"/>
      <c r="G12" s="86"/>
      <c r="H12" s="81"/>
      <c r="I12" s="62">
        <v>0</v>
      </c>
      <c r="J12" s="7" t="s">
        <v>58</v>
      </c>
      <c r="K12" s="7">
        <v>3</v>
      </c>
      <c r="L12" s="81">
        <v>57587</v>
      </c>
      <c r="M12" s="81"/>
      <c r="N12" s="81"/>
      <c r="O12" s="81"/>
      <c r="P12" s="81" t="str">
        <f>IF(I12=3,1,"")</f>
        <v/>
      </c>
      <c r="Q12" s="81" t="str">
        <f>IF(I12=2,1,"")</f>
        <v/>
      </c>
      <c r="R12" s="81" t="str">
        <f>IF(I12=1,1,"")</f>
        <v/>
      </c>
      <c r="S12" s="81"/>
      <c r="T12" s="81"/>
    </row>
    <row r="13" spans="1:20" ht="37.5" customHeight="1" thickBot="1" x14ac:dyDescent="0.2">
      <c r="A13" s="98"/>
      <c r="B13" s="104"/>
      <c r="C13" s="295" t="s">
        <v>288</v>
      </c>
      <c r="D13" s="296"/>
      <c r="E13" s="320"/>
      <c r="F13" s="105"/>
      <c r="G13" s="86"/>
      <c r="H13" s="81"/>
      <c r="I13" s="62">
        <v>0</v>
      </c>
      <c r="J13" s="7" t="s">
        <v>58</v>
      </c>
      <c r="K13" s="7">
        <v>4</v>
      </c>
      <c r="L13" s="81">
        <v>57588</v>
      </c>
      <c r="M13" s="81"/>
      <c r="N13" s="81"/>
      <c r="O13" s="81"/>
      <c r="P13" s="81" t="str">
        <f>IF(I13=3,1,"")</f>
        <v/>
      </c>
      <c r="Q13" s="81" t="str">
        <f>IF(I13=2,1,"")</f>
        <v/>
      </c>
      <c r="R13" s="81" t="str">
        <f>IF(I13=1,1,"")</f>
        <v/>
      </c>
      <c r="S13" s="81"/>
      <c r="T13" s="81"/>
    </row>
    <row r="14" spans="1:20" ht="20.25" customHeight="1" x14ac:dyDescent="0.15">
      <c r="A14" s="106"/>
      <c r="B14" s="321" t="s">
        <v>289</v>
      </c>
      <c r="C14" s="322"/>
      <c r="D14" s="323" t="str">
        <f>IF(AND(LEN(SBcase1_1)&lt;&gt;0,COUNT(R10:R13)=4),SBcheckB_1,(IF(LEN(SBcheckA_1)&lt;&gt;0,SBcheckA_1, SBcheckB_1)))</f>
        <v>サブカテゴリー1の講評を入力してください</v>
      </c>
      <c r="E14" s="323"/>
      <c r="F14" s="324"/>
      <c r="H14" s="81"/>
      <c r="I14" s="62"/>
      <c r="J14" s="7" t="s">
        <v>59</v>
      </c>
      <c r="K14" s="7"/>
      <c r="L14" s="81"/>
      <c r="M14" s="81"/>
      <c r="N14" s="81"/>
      <c r="O14" s="81"/>
      <c r="P14" s="81"/>
      <c r="Q14" s="81"/>
      <c r="R14" s="81"/>
      <c r="S14" s="81"/>
      <c r="T14" s="81"/>
    </row>
    <row r="15" spans="1:20" s="110" customFormat="1" ht="21" customHeight="1" x14ac:dyDescent="0.15">
      <c r="A15" s="118"/>
      <c r="B15" s="304"/>
      <c r="C15" s="305"/>
      <c r="D15" s="305"/>
      <c r="E15" s="305"/>
      <c r="F15" s="306"/>
      <c r="G15" s="2" t="str">
        <f>IF(LEN(B15)=0,"",IF(40-LEN(B15)&gt;0,"残り" &amp; 40-LEN(B15) &amp; "文字",IF(40-LEN(B15)=0,"","文字数がオーバーしています")))</f>
        <v/>
      </c>
      <c r="H15" s="107"/>
      <c r="I15" s="108"/>
      <c r="J15" s="7" t="s">
        <v>82</v>
      </c>
      <c r="K15" s="107"/>
      <c r="L15" s="107"/>
      <c r="M15" s="109"/>
      <c r="N15" s="109"/>
      <c r="O15" s="109"/>
      <c r="P15" s="109"/>
      <c r="Q15" s="109"/>
      <c r="R15" s="109"/>
      <c r="S15" s="81"/>
      <c r="T15" s="109"/>
    </row>
    <row r="16" spans="1:20" s="110" customFormat="1" ht="65.099999999999994" customHeight="1" x14ac:dyDescent="0.15">
      <c r="A16" s="119"/>
      <c r="B16" s="307"/>
      <c r="C16" s="308"/>
      <c r="D16" s="308"/>
      <c r="E16" s="308"/>
      <c r="F16" s="309"/>
      <c r="G16" s="2" t="str">
        <f>IF(LEN(B16)=0,"",IF(256-LEN(B16)&gt;0,"残り" &amp; 256-LEN(B16) &amp; "文字",IF(256-LEN(B16)=0,"","文字数がオーバーしています")))</f>
        <v/>
      </c>
      <c r="H16" s="107"/>
      <c r="I16" s="108"/>
      <c r="J16" s="7" t="s">
        <v>85</v>
      </c>
      <c r="K16" s="107"/>
      <c r="L16" s="107"/>
      <c r="M16" s="109"/>
      <c r="N16" s="109"/>
      <c r="O16" s="109"/>
      <c r="P16" s="109"/>
      <c r="Q16" s="109"/>
      <c r="R16" s="109"/>
      <c r="S16" s="81"/>
      <c r="T16" s="109"/>
    </row>
    <row r="17" spans="1:20" s="110" customFormat="1" ht="21" customHeight="1" x14ac:dyDescent="0.15">
      <c r="A17" s="119"/>
      <c r="B17" s="310"/>
      <c r="C17" s="311"/>
      <c r="D17" s="311"/>
      <c r="E17" s="311"/>
      <c r="F17" s="312"/>
      <c r="G17" s="2" t="str">
        <f>IF(LEN(B17)=0,"",IF(40-LEN(B17)&gt;0,"残り" &amp; 40-LEN(B17) &amp; "文字",IF(40-LEN(B17)=0,"","文字数がオーバーしています")))</f>
        <v/>
      </c>
      <c r="H17" s="107"/>
      <c r="I17" s="108"/>
      <c r="J17" s="7" t="s">
        <v>83</v>
      </c>
      <c r="K17" s="107"/>
      <c r="L17" s="107"/>
      <c r="M17" s="109"/>
      <c r="N17" s="109"/>
      <c r="O17" s="109"/>
      <c r="P17" s="109"/>
      <c r="Q17" s="109"/>
      <c r="R17" s="109"/>
      <c r="S17" s="81"/>
      <c r="T17" s="109"/>
    </row>
    <row r="18" spans="1:20" s="110" customFormat="1" ht="65.099999999999994" customHeight="1" x14ac:dyDescent="0.15">
      <c r="A18" s="119"/>
      <c r="B18" s="313"/>
      <c r="C18" s="313"/>
      <c r="D18" s="313"/>
      <c r="E18" s="313"/>
      <c r="F18" s="314"/>
      <c r="G18" s="2" t="str">
        <f>IF(LEN(B18)=0,"",IF(256-LEN(B18)&gt;0,"残り" &amp; 256-LEN(B18) &amp; "文字",IF(256-LEN(B18)=0,"","文字数がオーバーしています")))</f>
        <v/>
      </c>
      <c r="H18" s="107"/>
      <c r="I18" s="108"/>
      <c r="J18" s="7" t="s">
        <v>86</v>
      </c>
      <c r="K18" s="107"/>
      <c r="L18" s="107"/>
      <c r="M18" s="109"/>
      <c r="N18" s="109"/>
      <c r="O18" s="109"/>
      <c r="P18" s="109"/>
      <c r="Q18" s="109"/>
      <c r="R18" s="109"/>
      <c r="S18" s="81"/>
      <c r="T18" s="109"/>
    </row>
    <row r="19" spans="1:20" s="110" customFormat="1" ht="21" customHeight="1" x14ac:dyDescent="0.15">
      <c r="A19" s="119"/>
      <c r="B19" s="310"/>
      <c r="C19" s="311"/>
      <c r="D19" s="311"/>
      <c r="E19" s="311"/>
      <c r="F19" s="312"/>
      <c r="G19" s="2" t="str">
        <f>IF(LEN(B19)=0,"",IF(40-LEN(B19)&gt;0,"残り" &amp; 40-LEN(B19) &amp; "文字",IF(40-LEN(B19)=0,"","文字数がオーバーしています")))</f>
        <v/>
      </c>
      <c r="H19" s="107"/>
      <c r="I19" s="108"/>
      <c r="J19" s="7" t="s">
        <v>84</v>
      </c>
      <c r="K19" s="107"/>
      <c r="L19" s="107"/>
      <c r="M19" s="109"/>
      <c r="N19" s="109"/>
      <c r="O19" s="109"/>
      <c r="P19" s="109"/>
      <c r="Q19" s="109"/>
      <c r="R19" s="109"/>
      <c r="S19" s="81"/>
      <c r="T19" s="109"/>
    </row>
    <row r="20" spans="1:20" s="110" customFormat="1" ht="65.099999999999994" customHeight="1" thickBot="1" x14ac:dyDescent="0.2">
      <c r="A20" s="111"/>
      <c r="B20" s="315"/>
      <c r="C20" s="315"/>
      <c r="D20" s="315"/>
      <c r="E20" s="315"/>
      <c r="F20" s="316"/>
      <c r="G20" s="2" t="str">
        <f>IF(LEN(B20)=0,"",IF(256-LEN(B20)&gt;0,"残り" &amp; 256-LEN(B20) &amp; "文字",IF(256-LEN(B20)=0,"","文字数がオーバーしています")))</f>
        <v/>
      </c>
      <c r="H20" s="107"/>
      <c r="I20" s="108"/>
      <c r="J20" s="7" t="s">
        <v>87</v>
      </c>
      <c r="K20" s="107"/>
      <c r="L20" s="107"/>
      <c r="M20" s="109"/>
      <c r="N20" s="109"/>
      <c r="O20" s="109"/>
      <c r="P20" s="109"/>
      <c r="Q20" s="109"/>
      <c r="R20" s="109"/>
      <c r="S20" s="81"/>
      <c r="T20" s="109"/>
    </row>
    <row r="21" spans="1:20" ht="18" customHeight="1" thickTop="1" x14ac:dyDescent="0.15">
      <c r="A21" s="290">
        <v>2</v>
      </c>
      <c r="B21" s="292" t="s">
        <v>291</v>
      </c>
      <c r="C21" s="293"/>
      <c r="D21" s="293"/>
      <c r="E21" s="293"/>
      <c r="F21" s="294"/>
      <c r="H21" s="81"/>
      <c r="I21" s="62"/>
      <c r="J21" s="7" t="s">
        <v>59</v>
      </c>
      <c r="K21" s="7"/>
      <c r="L21" s="81"/>
      <c r="M21" s="81"/>
      <c r="N21" s="81"/>
      <c r="O21" s="81"/>
      <c r="P21" s="81"/>
      <c r="Q21" s="81"/>
      <c r="R21" s="81"/>
      <c r="S21" s="81"/>
      <c r="T21" s="81" t="s">
        <v>65</v>
      </c>
    </row>
    <row r="22" spans="1:20" s="91" customFormat="1" ht="30" customHeight="1" thickBot="1" x14ac:dyDescent="0.2">
      <c r="A22" s="291"/>
      <c r="B22" s="295" t="s">
        <v>290</v>
      </c>
      <c r="C22" s="296"/>
      <c r="D22" s="325" t="s">
        <v>88</v>
      </c>
      <c r="E22" s="325"/>
      <c r="F22" s="134" t="str">
        <f>IF(COUNT(P26:Q35) &gt; 0,COUNT(P26:P35) &amp; "／" &amp; COUNT(P26:Q35),"")</f>
        <v/>
      </c>
      <c r="G22" s="86"/>
      <c r="H22" s="87"/>
      <c r="I22" s="88"/>
      <c r="J22" s="89" t="s">
        <v>66</v>
      </c>
      <c r="K22" s="87">
        <v>2</v>
      </c>
      <c r="L22" s="87">
        <v>542</v>
      </c>
      <c r="M22" s="90"/>
      <c r="N22" s="90"/>
      <c r="O22" s="90"/>
      <c r="P22" s="90"/>
      <c r="Q22" s="90"/>
      <c r="R22" s="90"/>
      <c r="S22" s="81"/>
      <c r="T22" s="90"/>
    </row>
    <row r="23" spans="1:20" x14ac:dyDescent="0.15">
      <c r="A23" s="98"/>
      <c r="B23" s="99" t="s">
        <v>170</v>
      </c>
      <c r="C23" s="326" t="str">
        <f>IF((MIN(I26:I28)=0),"標準項目の「あり」「なし」を選択してください","")</f>
        <v>標準項目の「あり」「なし」を選択してください</v>
      </c>
      <c r="D23" s="326"/>
      <c r="E23" s="326"/>
      <c r="F23" s="327"/>
      <c r="H23" s="81"/>
      <c r="I23" s="62"/>
      <c r="J23" s="7" t="s">
        <v>69</v>
      </c>
      <c r="K23" s="7">
        <v>1</v>
      </c>
      <c r="L23" s="81">
        <v>16703</v>
      </c>
      <c r="M23" s="81"/>
      <c r="N23" s="81"/>
      <c r="O23" s="81"/>
      <c r="P23" s="81"/>
      <c r="Q23" s="81"/>
      <c r="R23" s="81"/>
      <c r="S23" s="81"/>
      <c r="T23" s="81"/>
    </row>
    <row r="24" spans="1:20" s="103" customFormat="1" ht="37.5" customHeight="1" x14ac:dyDescent="0.15">
      <c r="A24" s="100" t="s">
        <v>60</v>
      </c>
      <c r="B24" s="274" t="s">
        <v>292</v>
      </c>
      <c r="C24" s="275"/>
      <c r="D24" s="328" t="str">
        <f xml:space="preserve"> "評点（" &amp; REPT("○",COUNT(P26:P28)) &amp; REPT("●",COUNT(Q26:Q28)) &amp; "）"</f>
        <v>評点（）</v>
      </c>
      <c r="E24" s="328"/>
      <c r="F24" s="122" t="str">
        <f>IF(COUNT(R26:R28)&gt;0,"・非該当" &amp; COUNT(R26:R28),"")</f>
        <v/>
      </c>
      <c r="G24" s="86"/>
      <c r="H24" s="101"/>
      <c r="I24" s="102" t="str">
        <f>IF(MIN(I26:I28)=0,"",IF(COUNT(P26:Q28)=0,"-",IF(COUNT(P26:Q28)=COUNT(P26:P28),"A",IF(COUNT(P26:P28)=0,"C","B"))))</f>
        <v/>
      </c>
      <c r="J24" s="7" t="s">
        <v>54</v>
      </c>
      <c r="K24" s="102"/>
      <c r="L24" s="101"/>
      <c r="M24" s="101"/>
      <c r="N24" s="101"/>
      <c r="O24" s="101"/>
      <c r="P24" s="101"/>
      <c r="Q24" s="101"/>
      <c r="R24" s="101"/>
      <c r="S24" s="81"/>
      <c r="T24" s="101"/>
    </row>
    <row r="25" spans="1:20" x14ac:dyDescent="0.15">
      <c r="A25" s="98"/>
      <c r="B25" s="121" t="s">
        <v>55</v>
      </c>
      <c r="C25" s="317" t="s">
        <v>56</v>
      </c>
      <c r="D25" s="318"/>
      <c r="E25" s="318"/>
      <c r="F25" s="319"/>
      <c r="H25" s="81"/>
      <c r="I25" s="62"/>
      <c r="J25" s="7" t="s">
        <v>57</v>
      </c>
      <c r="K25" s="7"/>
      <c r="L25" s="81"/>
      <c r="M25" s="81"/>
      <c r="N25" s="81"/>
      <c r="O25" s="81"/>
      <c r="P25" s="81"/>
      <c r="Q25" s="81"/>
      <c r="R25" s="81"/>
      <c r="S25" s="81"/>
      <c r="T25" s="81"/>
    </row>
    <row r="26" spans="1:20" ht="37.5" customHeight="1" x14ac:dyDescent="0.15">
      <c r="A26" s="98"/>
      <c r="B26" s="104"/>
      <c r="C26" s="295" t="s">
        <v>293</v>
      </c>
      <c r="D26" s="296"/>
      <c r="E26" s="320"/>
      <c r="F26" s="105"/>
      <c r="G26" s="86"/>
      <c r="H26" s="81"/>
      <c r="I26" s="62">
        <v>0</v>
      </c>
      <c r="J26" s="7" t="s">
        <v>58</v>
      </c>
      <c r="K26" s="7">
        <v>1</v>
      </c>
      <c r="L26" s="81">
        <v>57589</v>
      </c>
      <c r="M26" s="81"/>
      <c r="N26" s="81"/>
      <c r="O26" s="81"/>
      <c r="P26" s="81" t="str">
        <f>IF(I26=3,1,"")</f>
        <v/>
      </c>
      <c r="Q26" s="81" t="str">
        <f>IF(I26=2,1,"")</f>
        <v/>
      </c>
      <c r="R26" s="81" t="str">
        <f>IF(I26=1,1,"")</f>
        <v/>
      </c>
      <c r="S26" s="81"/>
      <c r="T26" s="81"/>
    </row>
    <row r="27" spans="1:20" ht="37.5" customHeight="1" x14ac:dyDescent="0.15">
      <c r="A27" s="98"/>
      <c r="B27" s="104"/>
      <c r="C27" s="295" t="s">
        <v>294</v>
      </c>
      <c r="D27" s="296"/>
      <c r="E27" s="320"/>
      <c r="F27" s="105"/>
      <c r="G27" s="86"/>
      <c r="H27" s="81"/>
      <c r="I27" s="62">
        <v>0</v>
      </c>
      <c r="J27" s="7" t="s">
        <v>58</v>
      </c>
      <c r="K27" s="7">
        <v>2</v>
      </c>
      <c r="L27" s="81">
        <v>57590</v>
      </c>
      <c r="M27" s="81"/>
      <c r="N27" s="81"/>
      <c r="O27" s="81"/>
      <c r="P27" s="81" t="str">
        <f>IF(I27=3,1,"")</f>
        <v/>
      </c>
      <c r="Q27" s="81" t="str">
        <f>IF(I27=2,1,"")</f>
        <v/>
      </c>
      <c r="R27" s="81" t="str">
        <f>IF(I27=1,1,"")</f>
        <v/>
      </c>
      <c r="S27" s="81"/>
      <c r="T27" s="81"/>
    </row>
    <row r="28" spans="1:20" ht="37.5" customHeight="1" thickBot="1" x14ac:dyDescent="0.2">
      <c r="A28" s="98"/>
      <c r="B28" s="104"/>
      <c r="C28" s="295" t="s">
        <v>295</v>
      </c>
      <c r="D28" s="296"/>
      <c r="E28" s="320"/>
      <c r="F28" s="105"/>
      <c r="G28" s="86"/>
      <c r="H28" s="81"/>
      <c r="I28" s="62">
        <v>0</v>
      </c>
      <c r="J28" s="7" t="s">
        <v>58</v>
      </c>
      <c r="K28" s="7">
        <v>3</v>
      </c>
      <c r="L28" s="81">
        <v>57591</v>
      </c>
      <c r="M28" s="81"/>
      <c r="N28" s="81"/>
      <c r="O28" s="81"/>
      <c r="P28" s="81" t="str">
        <f>IF(I28=3,1,"")</f>
        <v/>
      </c>
      <c r="Q28" s="81" t="str">
        <f>IF(I28=2,1,"")</f>
        <v/>
      </c>
      <c r="R28" s="81" t="str">
        <f>IF(I28=1,1,"")</f>
        <v/>
      </c>
      <c r="S28" s="81"/>
      <c r="T28" s="81"/>
    </row>
    <row r="29" spans="1:20" x14ac:dyDescent="0.15">
      <c r="A29" s="98"/>
      <c r="B29" s="99" t="s">
        <v>174</v>
      </c>
      <c r="C29" s="326" t="str">
        <f>IF((MIN(I32:I35)=0),"標準項目の「あり」「なし」を選択してください","")</f>
        <v>標準項目の「あり」「なし」を選択してください</v>
      </c>
      <c r="D29" s="326"/>
      <c r="E29" s="326"/>
      <c r="F29" s="327"/>
      <c r="H29" s="81"/>
      <c r="I29" s="62"/>
      <c r="J29" s="7" t="s">
        <v>69</v>
      </c>
      <c r="K29" s="7">
        <v>2</v>
      </c>
      <c r="L29" s="81">
        <v>16704</v>
      </c>
      <c r="M29" s="81"/>
      <c r="N29" s="81"/>
      <c r="O29" s="81"/>
      <c r="P29" s="81"/>
      <c r="Q29" s="81"/>
      <c r="R29" s="81"/>
      <c r="S29" s="81"/>
      <c r="T29" s="81"/>
    </row>
    <row r="30" spans="1:20" s="103" customFormat="1" ht="37.5" customHeight="1" x14ac:dyDescent="0.15">
      <c r="A30" s="100" t="s">
        <v>60</v>
      </c>
      <c r="B30" s="274" t="s">
        <v>296</v>
      </c>
      <c r="C30" s="275"/>
      <c r="D30" s="328" t="str">
        <f xml:space="preserve"> "評点（" &amp; REPT("○",COUNT(P32:P35)) &amp; REPT("●",COUNT(Q32:Q35)) &amp; "）"</f>
        <v>評点（）</v>
      </c>
      <c r="E30" s="328"/>
      <c r="F30" s="122" t="str">
        <f>IF(COUNT(R32:R35)&gt;0,"・非該当" &amp; COUNT(R32:R35),"")</f>
        <v/>
      </c>
      <c r="G30" s="86"/>
      <c r="H30" s="101"/>
      <c r="I30" s="102" t="str">
        <f>IF(MIN(I32:I35)=0,"",IF(COUNT(P32:Q35)=0,"-",IF(COUNT(P32:Q35)=COUNT(P32:P35),"A",IF(COUNT(P32:P35)=0,"C","B"))))</f>
        <v/>
      </c>
      <c r="J30" s="7" t="s">
        <v>54</v>
      </c>
      <c r="K30" s="102"/>
      <c r="L30" s="101"/>
      <c r="M30" s="101"/>
      <c r="N30" s="101"/>
      <c r="O30" s="101"/>
      <c r="P30" s="101"/>
      <c r="Q30" s="101"/>
      <c r="R30" s="101"/>
      <c r="S30" s="81"/>
      <c r="T30" s="101"/>
    </row>
    <row r="31" spans="1:20" x14ac:dyDescent="0.15">
      <c r="A31" s="98"/>
      <c r="B31" s="121" t="s">
        <v>55</v>
      </c>
      <c r="C31" s="317" t="s">
        <v>56</v>
      </c>
      <c r="D31" s="318"/>
      <c r="E31" s="318"/>
      <c r="F31" s="319"/>
      <c r="H31" s="81"/>
      <c r="I31" s="62"/>
      <c r="J31" s="7" t="s">
        <v>57</v>
      </c>
      <c r="K31" s="7"/>
      <c r="L31" s="81"/>
      <c r="M31" s="81"/>
      <c r="N31" s="81"/>
      <c r="O31" s="81"/>
      <c r="P31" s="81"/>
      <c r="Q31" s="81"/>
      <c r="R31" s="81"/>
      <c r="S31" s="81"/>
      <c r="T31" s="81"/>
    </row>
    <row r="32" spans="1:20" ht="37.5" customHeight="1" x14ac:dyDescent="0.15">
      <c r="A32" s="98"/>
      <c r="B32" s="104"/>
      <c r="C32" s="295" t="s">
        <v>297</v>
      </c>
      <c r="D32" s="296"/>
      <c r="E32" s="320"/>
      <c r="F32" s="105"/>
      <c r="G32" s="86"/>
      <c r="H32" s="81"/>
      <c r="I32" s="62">
        <v>0</v>
      </c>
      <c r="J32" s="7" t="s">
        <v>58</v>
      </c>
      <c r="K32" s="7">
        <v>1</v>
      </c>
      <c r="L32" s="81">
        <v>57592</v>
      </c>
      <c r="M32" s="81"/>
      <c r="N32" s="81"/>
      <c r="O32" s="81"/>
      <c r="P32" s="81" t="str">
        <f>IF(I32=3,1,"")</f>
        <v/>
      </c>
      <c r="Q32" s="81" t="str">
        <f>IF(I32=2,1,"")</f>
        <v/>
      </c>
      <c r="R32" s="81" t="str">
        <f>IF(I32=1,1,"")</f>
        <v/>
      </c>
      <c r="S32" s="81"/>
      <c r="T32" s="81"/>
    </row>
    <row r="33" spans="1:20" ht="37.5" customHeight="1" x14ac:dyDescent="0.15">
      <c r="A33" s="98"/>
      <c r="B33" s="104"/>
      <c r="C33" s="295" t="s">
        <v>298</v>
      </c>
      <c r="D33" s="296"/>
      <c r="E33" s="320"/>
      <c r="F33" s="105"/>
      <c r="G33" s="86"/>
      <c r="H33" s="81"/>
      <c r="I33" s="62">
        <v>0</v>
      </c>
      <c r="J33" s="7" t="s">
        <v>58</v>
      </c>
      <c r="K33" s="7">
        <v>2</v>
      </c>
      <c r="L33" s="81">
        <v>57593</v>
      </c>
      <c r="M33" s="81"/>
      <c r="N33" s="81"/>
      <c r="O33" s="81"/>
      <c r="P33" s="81" t="str">
        <f>IF(I33=3,1,"")</f>
        <v/>
      </c>
      <c r="Q33" s="81" t="str">
        <f>IF(I33=2,1,"")</f>
        <v/>
      </c>
      <c r="R33" s="81" t="str">
        <f>IF(I33=1,1,"")</f>
        <v/>
      </c>
      <c r="S33" s="81"/>
      <c r="T33" s="81"/>
    </row>
    <row r="34" spans="1:20" ht="37.5" customHeight="1" x14ac:dyDescent="0.15">
      <c r="A34" s="98"/>
      <c r="B34" s="104"/>
      <c r="C34" s="295" t="s">
        <v>299</v>
      </c>
      <c r="D34" s="296"/>
      <c r="E34" s="320"/>
      <c r="F34" s="105"/>
      <c r="G34" s="86"/>
      <c r="H34" s="81"/>
      <c r="I34" s="62">
        <v>0</v>
      </c>
      <c r="J34" s="7" t="s">
        <v>58</v>
      </c>
      <c r="K34" s="7">
        <v>3</v>
      </c>
      <c r="L34" s="81">
        <v>57594</v>
      </c>
      <c r="M34" s="81"/>
      <c r="N34" s="81"/>
      <c r="O34" s="81"/>
      <c r="P34" s="81" t="str">
        <f>IF(I34=3,1,"")</f>
        <v/>
      </c>
      <c r="Q34" s="81" t="str">
        <f>IF(I34=2,1,"")</f>
        <v/>
      </c>
      <c r="R34" s="81" t="str">
        <f>IF(I34=1,1,"")</f>
        <v/>
      </c>
      <c r="S34" s="81"/>
      <c r="T34" s="81"/>
    </row>
    <row r="35" spans="1:20" ht="37.5" customHeight="1" thickBot="1" x14ac:dyDescent="0.2">
      <c r="A35" s="98"/>
      <c r="B35" s="104"/>
      <c r="C35" s="295" t="s">
        <v>300</v>
      </c>
      <c r="D35" s="296"/>
      <c r="E35" s="320"/>
      <c r="F35" s="105"/>
      <c r="G35" s="86"/>
      <c r="H35" s="81"/>
      <c r="I35" s="62">
        <v>0</v>
      </c>
      <c r="J35" s="7" t="s">
        <v>58</v>
      </c>
      <c r="K35" s="7">
        <v>4</v>
      </c>
      <c r="L35" s="81">
        <v>57595</v>
      </c>
      <c r="M35" s="81"/>
      <c r="N35" s="81"/>
      <c r="O35" s="81"/>
      <c r="P35" s="81" t="str">
        <f>IF(I35=3,1,"")</f>
        <v/>
      </c>
      <c r="Q35" s="81" t="str">
        <f>IF(I35=2,1,"")</f>
        <v/>
      </c>
      <c r="R35" s="81" t="str">
        <f>IF(I35=1,1,"")</f>
        <v/>
      </c>
      <c r="S35" s="81"/>
      <c r="T35" s="81"/>
    </row>
    <row r="36" spans="1:20" ht="20.25" customHeight="1" x14ac:dyDescent="0.15">
      <c r="A36" s="106"/>
      <c r="B36" s="321" t="s">
        <v>301</v>
      </c>
      <c r="C36" s="322"/>
      <c r="D36" s="323" t="str">
        <f>IF(AND(LEN(SBcase1_2)&lt;&gt;0,COUNT(R26:R35)=7),SBcheckB_2,(IF(LEN(SBcheckA_2)&lt;&gt;0,SBcheckA_2, SBcheckB_2)))</f>
        <v>サブカテゴリー2の講評を入力してください</v>
      </c>
      <c r="E36" s="323"/>
      <c r="F36" s="324"/>
      <c r="H36" s="81"/>
      <c r="I36" s="62"/>
      <c r="J36" s="7" t="s">
        <v>59</v>
      </c>
      <c r="K36" s="7"/>
      <c r="L36" s="81"/>
      <c r="M36" s="81"/>
      <c r="N36" s="81"/>
      <c r="O36" s="81"/>
      <c r="P36" s="81"/>
      <c r="Q36" s="81"/>
      <c r="R36" s="81"/>
      <c r="S36" s="81"/>
      <c r="T36" s="81"/>
    </row>
    <row r="37" spans="1:20" s="110" customFormat="1" ht="21" customHeight="1" x14ac:dyDescent="0.15">
      <c r="A37" s="118"/>
      <c r="B37" s="304"/>
      <c r="C37" s="305"/>
      <c r="D37" s="305"/>
      <c r="E37" s="305"/>
      <c r="F37" s="306"/>
      <c r="G37" s="2" t="str">
        <f>IF(LEN(B37)=0,"",IF(40-LEN(B37)&gt;0,"残り" &amp; 40-LEN(B37) &amp; "文字",IF(40-LEN(B37)=0,"","文字数がオーバーしています")))</f>
        <v/>
      </c>
      <c r="H37" s="107"/>
      <c r="I37" s="108"/>
      <c r="J37" s="7" t="s">
        <v>82</v>
      </c>
      <c r="K37" s="107"/>
      <c r="L37" s="107"/>
      <c r="M37" s="109"/>
      <c r="N37" s="109"/>
      <c r="O37" s="109"/>
      <c r="P37" s="109"/>
      <c r="Q37" s="109"/>
      <c r="R37" s="109"/>
      <c r="S37" s="81"/>
      <c r="T37" s="109"/>
    </row>
    <row r="38" spans="1:20" s="110" customFormat="1" ht="65.099999999999994" customHeight="1" x14ac:dyDescent="0.15">
      <c r="A38" s="119"/>
      <c r="B38" s="307"/>
      <c r="C38" s="308"/>
      <c r="D38" s="308"/>
      <c r="E38" s="308"/>
      <c r="F38" s="309"/>
      <c r="G38" s="2" t="str">
        <f>IF(LEN(B38)=0,"",IF(256-LEN(B38)&gt;0,"残り" &amp; 256-LEN(B38) &amp; "文字",IF(256-LEN(B38)=0,"","文字数がオーバーしています")))</f>
        <v/>
      </c>
      <c r="H38" s="107"/>
      <c r="I38" s="108"/>
      <c r="J38" s="7" t="s">
        <v>85</v>
      </c>
      <c r="K38" s="107"/>
      <c r="L38" s="107"/>
      <c r="M38" s="109"/>
      <c r="N38" s="109"/>
      <c r="O38" s="109"/>
      <c r="P38" s="109"/>
      <c r="Q38" s="109"/>
      <c r="R38" s="109"/>
      <c r="S38" s="81"/>
      <c r="T38" s="109"/>
    </row>
    <row r="39" spans="1:20" s="110" customFormat="1" ht="21" customHeight="1" x14ac:dyDescent="0.15">
      <c r="A39" s="119"/>
      <c r="B39" s="310"/>
      <c r="C39" s="311"/>
      <c r="D39" s="311"/>
      <c r="E39" s="311"/>
      <c r="F39" s="312"/>
      <c r="G39" s="2" t="str">
        <f>IF(LEN(B39)=0,"",IF(40-LEN(B39)&gt;0,"残り" &amp; 40-LEN(B39) &amp; "文字",IF(40-LEN(B39)=0,"","文字数がオーバーしています")))</f>
        <v/>
      </c>
      <c r="H39" s="107"/>
      <c r="I39" s="108"/>
      <c r="J39" s="7" t="s">
        <v>83</v>
      </c>
      <c r="K39" s="107"/>
      <c r="L39" s="107"/>
      <c r="M39" s="109"/>
      <c r="N39" s="109"/>
      <c r="O39" s="109"/>
      <c r="P39" s="109"/>
      <c r="Q39" s="109"/>
      <c r="R39" s="109"/>
      <c r="S39" s="81"/>
      <c r="T39" s="109"/>
    </row>
    <row r="40" spans="1:20" s="110" customFormat="1" ht="65.099999999999994" customHeight="1" x14ac:dyDescent="0.15">
      <c r="A40" s="119"/>
      <c r="B40" s="313"/>
      <c r="C40" s="313"/>
      <c r="D40" s="313"/>
      <c r="E40" s="313"/>
      <c r="F40" s="314"/>
      <c r="G40" s="2" t="str">
        <f>IF(LEN(B40)=0,"",IF(256-LEN(B40)&gt;0,"残り" &amp; 256-LEN(B40) &amp; "文字",IF(256-LEN(B40)=0,"","文字数がオーバーしています")))</f>
        <v/>
      </c>
      <c r="H40" s="107"/>
      <c r="I40" s="108"/>
      <c r="J40" s="7" t="s">
        <v>86</v>
      </c>
      <c r="K40" s="107"/>
      <c r="L40" s="107"/>
      <c r="M40" s="109"/>
      <c r="N40" s="109"/>
      <c r="O40" s="109"/>
      <c r="P40" s="109"/>
      <c r="Q40" s="109"/>
      <c r="R40" s="109"/>
      <c r="S40" s="81"/>
      <c r="T40" s="109"/>
    </row>
    <row r="41" spans="1:20" s="110" customFormat="1" ht="21" customHeight="1" x14ac:dyDescent="0.15">
      <c r="A41" s="119"/>
      <c r="B41" s="310"/>
      <c r="C41" s="311"/>
      <c r="D41" s="311"/>
      <c r="E41" s="311"/>
      <c r="F41" s="312"/>
      <c r="G41" s="2" t="str">
        <f>IF(LEN(B41)=0,"",IF(40-LEN(B41)&gt;0,"残り" &amp; 40-LEN(B41) &amp; "文字",IF(40-LEN(B41)=0,"","文字数がオーバーしています")))</f>
        <v/>
      </c>
      <c r="H41" s="107"/>
      <c r="I41" s="108"/>
      <c r="J41" s="7" t="s">
        <v>84</v>
      </c>
      <c r="K41" s="107"/>
      <c r="L41" s="107"/>
      <c r="M41" s="109"/>
      <c r="N41" s="109"/>
      <c r="O41" s="109"/>
      <c r="P41" s="109"/>
      <c r="Q41" s="109"/>
      <c r="R41" s="109"/>
      <c r="S41" s="81"/>
      <c r="T41" s="109"/>
    </row>
    <row r="42" spans="1:20" s="110" customFormat="1" ht="65.099999999999994" customHeight="1" thickBot="1" x14ac:dyDescent="0.2">
      <c r="A42" s="111"/>
      <c r="B42" s="315"/>
      <c r="C42" s="315"/>
      <c r="D42" s="315"/>
      <c r="E42" s="315"/>
      <c r="F42" s="316"/>
      <c r="G42" s="2" t="str">
        <f>IF(LEN(B42)=0,"",IF(256-LEN(B42)&gt;0,"残り" &amp; 256-LEN(B42) &amp; "文字",IF(256-LEN(B42)=0,"","文字数がオーバーしています")))</f>
        <v/>
      </c>
      <c r="H42" s="107"/>
      <c r="I42" s="108"/>
      <c r="J42" s="7" t="s">
        <v>87</v>
      </c>
      <c r="K42" s="107"/>
      <c r="L42" s="107"/>
      <c r="M42" s="109"/>
      <c r="N42" s="109"/>
      <c r="O42" s="109"/>
      <c r="P42" s="109"/>
      <c r="Q42" s="109"/>
      <c r="R42" s="109"/>
      <c r="S42" s="81"/>
      <c r="T42" s="109"/>
    </row>
    <row r="43" spans="1:20" ht="18" customHeight="1" thickTop="1" x14ac:dyDescent="0.15">
      <c r="A43" s="290">
        <v>3</v>
      </c>
      <c r="B43" s="292" t="s">
        <v>303</v>
      </c>
      <c r="C43" s="293"/>
      <c r="D43" s="293"/>
      <c r="E43" s="293"/>
      <c r="F43" s="294"/>
      <c r="H43" s="81"/>
      <c r="I43" s="62"/>
      <c r="J43" s="7" t="s">
        <v>59</v>
      </c>
      <c r="K43" s="7"/>
      <c r="L43" s="81"/>
      <c r="M43" s="81"/>
      <c r="N43" s="81"/>
      <c r="O43" s="81"/>
      <c r="P43" s="81"/>
      <c r="Q43" s="81"/>
      <c r="R43" s="81"/>
      <c r="S43" s="81"/>
      <c r="T43" s="81" t="s">
        <v>65</v>
      </c>
    </row>
    <row r="44" spans="1:20" s="91" customFormat="1" ht="30" customHeight="1" thickBot="1" x14ac:dyDescent="0.2">
      <c r="A44" s="291"/>
      <c r="B44" s="295" t="s">
        <v>302</v>
      </c>
      <c r="C44" s="296"/>
      <c r="D44" s="325" t="s">
        <v>88</v>
      </c>
      <c r="E44" s="325"/>
      <c r="F44" s="134" t="str">
        <f>IF(COUNT(P48:Q67) &gt; 0,COUNT(P48:P67) &amp; "／" &amp; COUNT(P48:Q67),"")</f>
        <v/>
      </c>
      <c r="G44" s="86"/>
      <c r="H44" s="87"/>
      <c r="I44" s="88"/>
      <c r="J44" s="89" t="s">
        <v>66</v>
      </c>
      <c r="K44" s="87">
        <v>3</v>
      </c>
      <c r="L44" s="87">
        <v>543</v>
      </c>
      <c r="M44" s="90"/>
      <c r="N44" s="90"/>
      <c r="O44" s="90"/>
      <c r="P44" s="90"/>
      <c r="Q44" s="90"/>
      <c r="R44" s="90"/>
      <c r="S44" s="81"/>
      <c r="T44" s="90"/>
    </row>
    <row r="45" spans="1:20" x14ac:dyDescent="0.15">
      <c r="A45" s="98"/>
      <c r="B45" s="99" t="s">
        <v>170</v>
      </c>
      <c r="C45" s="326" t="str">
        <f>IF((MIN(I48:I50)=0),"標準項目の「あり」「なし」を選択してください","")</f>
        <v>標準項目の「あり」「なし」を選択してください</v>
      </c>
      <c r="D45" s="326"/>
      <c r="E45" s="326"/>
      <c r="F45" s="327"/>
      <c r="H45" s="81"/>
      <c r="I45" s="62"/>
      <c r="J45" s="7" t="s">
        <v>69</v>
      </c>
      <c r="K45" s="7">
        <v>1</v>
      </c>
      <c r="L45" s="81">
        <v>16705</v>
      </c>
      <c r="M45" s="81"/>
      <c r="N45" s="81"/>
      <c r="O45" s="81"/>
      <c r="P45" s="81"/>
      <c r="Q45" s="81"/>
      <c r="R45" s="81"/>
      <c r="S45" s="81"/>
      <c r="T45" s="81"/>
    </row>
    <row r="46" spans="1:20" s="103" customFormat="1" ht="37.5" customHeight="1" x14ac:dyDescent="0.15">
      <c r="A46" s="100" t="s">
        <v>60</v>
      </c>
      <c r="B46" s="274" t="s">
        <v>304</v>
      </c>
      <c r="C46" s="275"/>
      <c r="D46" s="328" t="str">
        <f xml:space="preserve"> "評点（" &amp; REPT("○",COUNT(P48:P50)) &amp; REPT("●",COUNT(Q48:Q50)) &amp; "）"</f>
        <v>評点（）</v>
      </c>
      <c r="E46" s="328"/>
      <c r="F46" s="122" t="str">
        <f>IF(COUNT(R48:R50)&gt;0,"・非該当" &amp; COUNT(R48:R50),"")</f>
        <v/>
      </c>
      <c r="G46" s="86"/>
      <c r="H46" s="101"/>
      <c r="I46" s="102" t="str">
        <f>IF(MIN(I48:I50)=0,"",IF(COUNT(P48:Q50)=0,"-",IF(COUNT(P48:Q50)=COUNT(P48:P50),"A",IF(COUNT(P48:P50)=0,"C","B"))))</f>
        <v/>
      </c>
      <c r="J46" s="7" t="s">
        <v>54</v>
      </c>
      <c r="K46" s="102"/>
      <c r="L46" s="101"/>
      <c r="M46" s="101"/>
      <c r="N46" s="101"/>
      <c r="O46" s="101"/>
      <c r="P46" s="101"/>
      <c r="Q46" s="101"/>
      <c r="R46" s="101"/>
      <c r="S46" s="81"/>
      <c r="T46" s="101"/>
    </row>
    <row r="47" spans="1:20" x14ac:dyDescent="0.15">
      <c r="A47" s="98"/>
      <c r="B47" s="121" t="s">
        <v>55</v>
      </c>
      <c r="C47" s="317" t="s">
        <v>56</v>
      </c>
      <c r="D47" s="318"/>
      <c r="E47" s="318"/>
      <c r="F47" s="319"/>
      <c r="H47" s="81"/>
      <c r="I47" s="62"/>
      <c r="J47" s="7" t="s">
        <v>57</v>
      </c>
      <c r="K47" s="7"/>
      <c r="L47" s="81"/>
      <c r="M47" s="81"/>
      <c r="N47" s="81"/>
      <c r="O47" s="81"/>
      <c r="P47" s="81"/>
      <c r="Q47" s="81"/>
      <c r="R47" s="81"/>
      <c r="S47" s="81"/>
      <c r="T47" s="81"/>
    </row>
    <row r="48" spans="1:20" ht="37.5" customHeight="1" x14ac:dyDescent="0.15">
      <c r="A48" s="98"/>
      <c r="B48" s="104"/>
      <c r="C48" s="295" t="s">
        <v>305</v>
      </c>
      <c r="D48" s="296"/>
      <c r="E48" s="320"/>
      <c r="F48" s="105"/>
      <c r="G48" s="86"/>
      <c r="H48" s="81"/>
      <c r="I48" s="62">
        <v>0</v>
      </c>
      <c r="J48" s="7" t="s">
        <v>58</v>
      </c>
      <c r="K48" s="7">
        <v>1</v>
      </c>
      <c r="L48" s="81">
        <v>57596</v>
      </c>
      <c r="M48" s="81"/>
      <c r="N48" s="81"/>
      <c r="O48" s="81"/>
      <c r="P48" s="81" t="str">
        <f>IF(I48=3,1,"")</f>
        <v/>
      </c>
      <c r="Q48" s="81" t="str">
        <f>IF(I48=2,1,"")</f>
        <v/>
      </c>
      <c r="R48" s="81" t="str">
        <f>IF(I48=1,1,"")</f>
        <v/>
      </c>
      <c r="S48" s="81"/>
      <c r="T48" s="81"/>
    </row>
    <row r="49" spans="1:20" ht="37.5" customHeight="1" x14ac:dyDescent="0.15">
      <c r="A49" s="98"/>
      <c r="B49" s="104"/>
      <c r="C49" s="295" t="s">
        <v>306</v>
      </c>
      <c r="D49" s="296"/>
      <c r="E49" s="320"/>
      <c r="F49" s="105"/>
      <c r="G49" s="86"/>
      <c r="H49" s="81"/>
      <c r="I49" s="62">
        <v>0</v>
      </c>
      <c r="J49" s="7" t="s">
        <v>58</v>
      </c>
      <c r="K49" s="7">
        <v>2</v>
      </c>
      <c r="L49" s="81">
        <v>57597</v>
      </c>
      <c r="M49" s="81"/>
      <c r="N49" s="81"/>
      <c r="O49" s="81"/>
      <c r="P49" s="81" t="str">
        <f>IF(I49=3,1,"")</f>
        <v/>
      </c>
      <c r="Q49" s="81" t="str">
        <f>IF(I49=2,1,"")</f>
        <v/>
      </c>
      <c r="R49" s="81" t="str">
        <f>IF(I49=1,1,"")</f>
        <v/>
      </c>
      <c r="S49" s="81"/>
      <c r="T49" s="81"/>
    </row>
    <row r="50" spans="1:20" ht="37.5" customHeight="1" thickBot="1" x14ac:dyDescent="0.2">
      <c r="A50" s="98"/>
      <c r="B50" s="104"/>
      <c r="C50" s="295" t="s">
        <v>307</v>
      </c>
      <c r="D50" s="296"/>
      <c r="E50" s="320"/>
      <c r="F50" s="105"/>
      <c r="G50" s="86"/>
      <c r="H50" s="81"/>
      <c r="I50" s="62">
        <v>0</v>
      </c>
      <c r="J50" s="7" t="s">
        <v>58</v>
      </c>
      <c r="K50" s="7">
        <v>3</v>
      </c>
      <c r="L50" s="81">
        <v>57598</v>
      </c>
      <c r="M50" s="81"/>
      <c r="N50" s="81"/>
      <c r="O50" s="81"/>
      <c r="P50" s="81" t="str">
        <f>IF(I50=3,1,"")</f>
        <v/>
      </c>
      <c r="Q50" s="81" t="str">
        <f>IF(I50=2,1,"")</f>
        <v/>
      </c>
      <c r="R50" s="81" t="str">
        <f>IF(I50=1,1,"")</f>
        <v/>
      </c>
      <c r="S50" s="81"/>
      <c r="T50" s="81"/>
    </row>
    <row r="51" spans="1:20" x14ac:dyDescent="0.15">
      <c r="A51" s="98"/>
      <c r="B51" s="99" t="s">
        <v>174</v>
      </c>
      <c r="C51" s="326" t="str">
        <f>IF((MIN(I54:I57)=0),"標準項目の「あり」「なし」を選択してください","")</f>
        <v>標準項目の「あり」「なし」を選択してください</v>
      </c>
      <c r="D51" s="326"/>
      <c r="E51" s="326"/>
      <c r="F51" s="327"/>
      <c r="H51" s="81"/>
      <c r="I51" s="62"/>
      <c r="J51" s="7" t="s">
        <v>69</v>
      </c>
      <c r="K51" s="7">
        <v>2</v>
      </c>
      <c r="L51" s="81">
        <v>16706</v>
      </c>
      <c r="M51" s="81"/>
      <c r="N51" s="81"/>
      <c r="O51" s="81"/>
      <c r="P51" s="81"/>
      <c r="Q51" s="81"/>
      <c r="R51" s="81"/>
      <c r="S51" s="81"/>
      <c r="T51" s="81"/>
    </row>
    <row r="52" spans="1:20" s="103" customFormat="1" ht="37.5" customHeight="1" x14ac:dyDescent="0.15">
      <c r="A52" s="100" t="s">
        <v>60</v>
      </c>
      <c r="B52" s="274" t="s">
        <v>308</v>
      </c>
      <c r="C52" s="275"/>
      <c r="D52" s="328" t="str">
        <f xml:space="preserve"> "評点（" &amp; REPT("○",COUNT(P54:P57)) &amp; REPT("●",COUNT(Q54:Q57)) &amp; "）"</f>
        <v>評点（）</v>
      </c>
      <c r="E52" s="328"/>
      <c r="F52" s="122" t="str">
        <f>IF(COUNT(R54:R57)&gt;0,"・非該当" &amp; COUNT(R54:R57),"")</f>
        <v/>
      </c>
      <c r="G52" s="86"/>
      <c r="H52" s="101"/>
      <c r="I52" s="102" t="str">
        <f>IF(MIN(I54:I57)=0,"",IF(COUNT(P54:Q57)=0,"-",IF(COUNT(P54:Q57)=COUNT(P54:P57),"A",IF(COUNT(P54:P57)=0,"C","B"))))</f>
        <v/>
      </c>
      <c r="J52" s="7" t="s">
        <v>54</v>
      </c>
      <c r="K52" s="102"/>
      <c r="L52" s="101"/>
      <c r="M52" s="101"/>
      <c r="N52" s="101"/>
      <c r="O52" s="101"/>
      <c r="P52" s="101"/>
      <c r="Q52" s="101"/>
      <c r="R52" s="101"/>
      <c r="S52" s="81"/>
      <c r="T52" s="101"/>
    </row>
    <row r="53" spans="1:20" x14ac:dyDescent="0.15">
      <c r="A53" s="98"/>
      <c r="B53" s="121" t="s">
        <v>55</v>
      </c>
      <c r="C53" s="317" t="s">
        <v>56</v>
      </c>
      <c r="D53" s="318"/>
      <c r="E53" s="318"/>
      <c r="F53" s="319"/>
      <c r="H53" s="81"/>
      <c r="I53" s="62"/>
      <c r="J53" s="7" t="s">
        <v>57</v>
      </c>
      <c r="K53" s="7"/>
      <c r="L53" s="81"/>
      <c r="M53" s="81"/>
      <c r="N53" s="81"/>
      <c r="O53" s="81"/>
      <c r="P53" s="81"/>
      <c r="Q53" s="81"/>
      <c r="R53" s="81"/>
      <c r="S53" s="81"/>
      <c r="T53" s="81"/>
    </row>
    <row r="54" spans="1:20" ht="37.5" customHeight="1" x14ac:dyDescent="0.15">
      <c r="A54" s="98"/>
      <c r="B54" s="104"/>
      <c r="C54" s="295" t="s">
        <v>309</v>
      </c>
      <c r="D54" s="296"/>
      <c r="E54" s="320"/>
      <c r="F54" s="105"/>
      <c r="G54" s="86"/>
      <c r="H54" s="81"/>
      <c r="I54" s="62">
        <v>0</v>
      </c>
      <c r="J54" s="7" t="s">
        <v>58</v>
      </c>
      <c r="K54" s="7">
        <v>1</v>
      </c>
      <c r="L54" s="81">
        <v>57599</v>
      </c>
      <c r="M54" s="81"/>
      <c r="N54" s="81"/>
      <c r="O54" s="81"/>
      <c r="P54" s="81" t="str">
        <f>IF(I54=3,1,"")</f>
        <v/>
      </c>
      <c r="Q54" s="81" t="str">
        <f>IF(I54=2,1,"")</f>
        <v/>
      </c>
      <c r="R54" s="81" t="str">
        <f>IF(I54=1,1,"")</f>
        <v/>
      </c>
      <c r="S54" s="81"/>
      <c r="T54" s="81"/>
    </row>
    <row r="55" spans="1:20" ht="37.5" customHeight="1" x14ac:dyDescent="0.15">
      <c r="A55" s="98"/>
      <c r="B55" s="104"/>
      <c r="C55" s="295" t="s">
        <v>310</v>
      </c>
      <c r="D55" s="296"/>
      <c r="E55" s="320"/>
      <c r="F55" s="105"/>
      <c r="G55" s="86"/>
      <c r="H55" s="81"/>
      <c r="I55" s="62">
        <v>0</v>
      </c>
      <c r="J55" s="7" t="s">
        <v>58</v>
      </c>
      <c r="K55" s="7">
        <v>2</v>
      </c>
      <c r="L55" s="81">
        <v>57600</v>
      </c>
      <c r="M55" s="81"/>
      <c r="N55" s="81"/>
      <c r="O55" s="81"/>
      <c r="P55" s="81" t="str">
        <f>IF(I55=3,1,"")</f>
        <v/>
      </c>
      <c r="Q55" s="81" t="str">
        <f>IF(I55=2,1,"")</f>
        <v/>
      </c>
      <c r="R55" s="81" t="str">
        <f>IF(I55=1,1,"")</f>
        <v/>
      </c>
      <c r="S55" s="81"/>
      <c r="T55" s="81"/>
    </row>
    <row r="56" spans="1:20" ht="37.5" customHeight="1" x14ac:dyDescent="0.15">
      <c r="A56" s="98"/>
      <c r="B56" s="104"/>
      <c r="C56" s="295" t="s">
        <v>311</v>
      </c>
      <c r="D56" s="296"/>
      <c r="E56" s="320"/>
      <c r="F56" s="105"/>
      <c r="G56" s="86"/>
      <c r="H56" s="81"/>
      <c r="I56" s="62">
        <v>0</v>
      </c>
      <c r="J56" s="7" t="s">
        <v>58</v>
      </c>
      <c r="K56" s="7">
        <v>3</v>
      </c>
      <c r="L56" s="81">
        <v>57601</v>
      </c>
      <c r="M56" s="81"/>
      <c r="N56" s="81"/>
      <c r="O56" s="81"/>
      <c r="P56" s="81" t="str">
        <f>IF(I56=3,1,"")</f>
        <v/>
      </c>
      <c r="Q56" s="81" t="str">
        <f>IF(I56=2,1,"")</f>
        <v/>
      </c>
      <c r="R56" s="81" t="str">
        <f>IF(I56=1,1,"")</f>
        <v/>
      </c>
      <c r="S56" s="81"/>
      <c r="T56" s="81"/>
    </row>
    <row r="57" spans="1:20" ht="37.5" customHeight="1" thickBot="1" x14ac:dyDescent="0.2">
      <c r="A57" s="98"/>
      <c r="B57" s="104"/>
      <c r="C57" s="295" t="s">
        <v>312</v>
      </c>
      <c r="D57" s="296"/>
      <c r="E57" s="320"/>
      <c r="F57" s="105"/>
      <c r="G57" s="86"/>
      <c r="H57" s="81"/>
      <c r="I57" s="62">
        <v>0</v>
      </c>
      <c r="J57" s="7" t="s">
        <v>58</v>
      </c>
      <c r="K57" s="7">
        <v>4</v>
      </c>
      <c r="L57" s="81">
        <v>57602</v>
      </c>
      <c r="M57" s="81"/>
      <c r="N57" s="81"/>
      <c r="O57" s="81"/>
      <c r="P57" s="81" t="str">
        <f>IF(I57=3,1,"")</f>
        <v/>
      </c>
      <c r="Q57" s="81" t="str">
        <f>IF(I57=2,1,"")</f>
        <v/>
      </c>
      <c r="R57" s="81" t="str">
        <f>IF(I57=1,1,"")</f>
        <v/>
      </c>
      <c r="S57" s="81"/>
      <c r="T57" s="81"/>
    </row>
    <row r="58" spans="1:20" x14ac:dyDescent="0.15">
      <c r="A58" s="98"/>
      <c r="B58" s="99" t="s">
        <v>178</v>
      </c>
      <c r="C58" s="326" t="str">
        <f>IF((MIN(I61:I62)=0),"標準項目の「あり」「なし」を選択してください","")</f>
        <v>標準項目の「あり」「なし」を選択してください</v>
      </c>
      <c r="D58" s="326"/>
      <c r="E58" s="326"/>
      <c r="F58" s="327"/>
      <c r="H58" s="81"/>
      <c r="I58" s="62"/>
      <c r="J58" s="7" t="s">
        <v>69</v>
      </c>
      <c r="K58" s="7">
        <v>3</v>
      </c>
      <c r="L58" s="81">
        <v>16707</v>
      </c>
      <c r="M58" s="81"/>
      <c r="N58" s="81"/>
      <c r="O58" s="81"/>
      <c r="P58" s="81"/>
      <c r="Q58" s="81"/>
      <c r="R58" s="81"/>
      <c r="S58" s="81"/>
      <c r="T58" s="81"/>
    </row>
    <row r="59" spans="1:20" s="103" customFormat="1" ht="37.5" customHeight="1" x14ac:dyDescent="0.15">
      <c r="A59" s="100" t="s">
        <v>60</v>
      </c>
      <c r="B59" s="274" t="s">
        <v>313</v>
      </c>
      <c r="C59" s="275"/>
      <c r="D59" s="328" t="str">
        <f xml:space="preserve"> "評点（" &amp; REPT("○",COUNT(P61:P62)) &amp; REPT("●",COUNT(Q61:Q62)) &amp; "）"</f>
        <v>評点（）</v>
      </c>
      <c r="E59" s="328"/>
      <c r="F59" s="122" t="str">
        <f>IF(COUNT(R61:R62)&gt;0,"・非該当" &amp; COUNT(R61:R62),"")</f>
        <v/>
      </c>
      <c r="G59" s="86"/>
      <c r="H59" s="101"/>
      <c r="I59" s="102" t="str">
        <f>IF(MIN(I61:I62)=0,"",IF(COUNT(P61:Q62)=0,"-",IF(COUNT(P61:Q62)=COUNT(P61:P62),"A",IF(COUNT(P61:P62)=0,"C","B"))))</f>
        <v/>
      </c>
      <c r="J59" s="7" t="s">
        <v>54</v>
      </c>
      <c r="K59" s="102"/>
      <c r="L59" s="101"/>
      <c r="M59" s="101"/>
      <c r="N59" s="101"/>
      <c r="O59" s="101"/>
      <c r="P59" s="101"/>
      <c r="Q59" s="101"/>
      <c r="R59" s="101"/>
      <c r="S59" s="81"/>
      <c r="T59" s="101"/>
    </row>
    <row r="60" spans="1:20" x14ac:dyDescent="0.15">
      <c r="A60" s="98"/>
      <c r="B60" s="121" t="s">
        <v>55</v>
      </c>
      <c r="C60" s="317" t="s">
        <v>56</v>
      </c>
      <c r="D60" s="318"/>
      <c r="E60" s="318"/>
      <c r="F60" s="319"/>
      <c r="H60" s="81"/>
      <c r="I60" s="62"/>
      <c r="J60" s="7" t="s">
        <v>57</v>
      </c>
      <c r="K60" s="7"/>
      <c r="L60" s="81"/>
      <c r="M60" s="81"/>
      <c r="N60" s="81"/>
      <c r="O60" s="81"/>
      <c r="P60" s="81"/>
      <c r="Q60" s="81"/>
      <c r="R60" s="81"/>
      <c r="S60" s="81"/>
      <c r="T60" s="81"/>
    </row>
    <row r="61" spans="1:20" ht="37.5" customHeight="1" x14ac:dyDescent="0.15">
      <c r="A61" s="98"/>
      <c r="B61" s="104"/>
      <c r="C61" s="295" t="s">
        <v>314</v>
      </c>
      <c r="D61" s="296"/>
      <c r="E61" s="320"/>
      <c r="F61" s="105"/>
      <c r="G61" s="86"/>
      <c r="H61" s="81"/>
      <c r="I61" s="62">
        <v>0</v>
      </c>
      <c r="J61" s="7" t="s">
        <v>58</v>
      </c>
      <c r="K61" s="7">
        <v>1</v>
      </c>
      <c r="L61" s="81">
        <v>57603</v>
      </c>
      <c r="M61" s="81"/>
      <c r="N61" s="81"/>
      <c r="O61" s="81"/>
      <c r="P61" s="81" t="str">
        <f>IF(I61=3,1,"")</f>
        <v/>
      </c>
      <c r="Q61" s="81" t="str">
        <f>IF(I61=2,1,"")</f>
        <v/>
      </c>
      <c r="R61" s="81" t="str">
        <f>IF(I61=1,1,"")</f>
        <v/>
      </c>
      <c r="S61" s="81"/>
      <c r="T61" s="81"/>
    </row>
    <row r="62" spans="1:20" ht="37.5" customHeight="1" thickBot="1" x14ac:dyDescent="0.2">
      <c r="A62" s="98"/>
      <c r="B62" s="104"/>
      <c r="C62" s="295" t="s">
        <v>315</v>
      </c>
      <c r="D62" s="296"/>
      <c r="E62" s="320"/>
      <c r="F62" s="105"/>
      <c r="G62" s="86"/>
      <c r="H62" s="81"/>
      <c r="I62" s="62">
        <v>0</v>
      </c>
      <c r="J62" s="7" t="s">
        <v>58</v>
      </c>
      <c r="K62" s="7">
        <v>2</v>
      </c>
      <c r="L62" s="81">
        <v>57604</v>
      </c>
      <c r="M62" s="81"/>
      <c r="N62" s="81"/>
      <c r="O62" s="81"/>
      <c r="P62" s="81" t="str">
        <f>IF(I62=3,1,"")</f>
        <v/>
      </c>
      <c r="Q62" s="81" t="str">
        <f>IF(I62=2,1,"")</f>
        <v/>
      </c>
      <c r="R62" s="81" t="str">
        <f>IF(I62=1,1,"")</f>
        <v/>
      </c>
      <c r="S62" s="81"/>
      <c r="T62" s="81"/>
    </row>
    <row r="63" spans="1:20" x14ac:dyDescent="0.15">
      <c r="A63" s="98"/>
      <c r="B63" s="99" t="s">
        <v>261</v>
      </c>
      <c r="C63" s="326" t="str">
        <f>IF((MIN(I66:I67)=0),"標準項目の「あり」「なし」を選択してください","")</f>
        <v>標準項目の「あり」「なし」を選択してください</v>
      </c>
      <c r="D63" s="326"/>
      <c r="E63" s="326"/>
      <c r="F63" s="327"/>
      <c r="H63" s="81"/>
      <c r="I63" s="62"/>
      <c r="J63" s="7" t="s">
        <v>69</v>
      </c>
      <c r="K63" s="7">
        <v>4</v>
      </c>
      <c r="L63" s="81">
        <v>16708</v>
      </c>
      <c r="M63" s="81"/>
      <c r="N63" s="81"/>
      <c r="O63" s="81"/>
      <c r="P63" s="81"/>
      <c r="Q63" s="81"/>
      <c r="R63" s="81"/>
      <c r="S63" s="81"/>
      <c r="T63" s="81"/>
    </row>
    <row r="64" spans="1:20" s="103" customFormat="1" ht="37.5" customHeight="1" x14ac:dyDescent="0.15">
      <c r="A64" s="100" t="s">
        <v>60</v>
      </c>
      <c r="B64" s="274" t="s">
        <v>316</v>
      </c>
      <c r="C64" s="275"/>
      <c r="D64" s="328" t="str">
        <f xml:space="preserve"> "評点（" &amp; REPT("○",COUNT(P66:P67)) &amp; REPT("●",COUNT(Q66:Q67)) &amp; "）"</f>
        <v>評点（）</v>
      </c>
      <c r="E64" s="328"/>
      <c r="F64" s="122" t="str">
        <f>IF(COUNT(R66:R67)&gt;0,"・非該当" &amp; COUNT(R66:R67),"")</f>
        <v/>
      </c>
      <c r="G64" s="86"/>
      <c r="H64" s="101"/>
      <c r="I64" s="102" t="str">
        <f>IF(MIN(I66:I67)=0,"",IF(COUNT(P66:Q67)=0,"-",IF(COUNT(P66:Q67)=COUNT(P66:P67),"A",IF(COUNT(P66:P67)=0,"C","B"))))</f>
        <v/>
      </c>
      <c r="J64" s="7" t="s">
        <v>54</v>
      </c>
      <c r="K64" s="102"/>
      <c r="L64" s="101"/>
      <c r="M64" s="101"/>
      <c r="N64" s="101"/>
      <c r="O64" s="101"/>
      <c r="P64" s="101"/>
      <c r="Q64" s="101"/>
      <c r="R64" s="101"/>
      <c r="S64" s="81"/>
      <c r="T64" s="101"/>
    </row>
    <row r="65" spans="1:20" x14ac:dyDescent="0.15">
      <c r="A65" s="98"/>
      <c r="B65" s="121" t="s">
        <v>55</v>
      </c>
      <c r="C65" s="317" t="s">
        <v>56</v>
      </c>
      <c r="D65" s="318"/>
      <c r="E65" s="318"/>
      <c r="F65" s="319"/>
      <c r="H65" s="81"/>
      <c r="I65" s="62"/>
      <c r="J65" s="7" t="s">
        <v>57</v>
      </c>
      <c r="K65" s="7"/>
      <c r="L65" s="81"/>
      <c r="M65" s="81"/>
      <c r="N65" s="81"/>
      <c r="O65" s="81"/>
      <c r="P65" s="81"/>
      <c r="Q65" s="81"/>
      <c r="R65" s="81"/>
      <c r="S65" s="81"/>
      <c r="T65" s="81"/>
    </row>
    <row r="66" spans="1:20" ht="37.5" customHeight="1" x14ac:dyDescent="0.15">
      <c r="A66" s="98"/>
      <c r="B66" s="104"/>
      <c r="C66" s="295" t="s">
        <v>317</v>
      </c>
      <c r="D66" s="296"/>
      <c r="E66" s="320"/>
      <c r="F66" s="105"/>
      <c r="G66" s="86"/>
      <c r="H66" s="81"/>
      <c r="I66" s="62">
        <v>0</v>
      </c>
      <c r="J66" s="7" t="s">
        <v>58</v>
      </c>
      <c r="K66" s="7">
        <v>1</v>
      </c>
      <c r="L66" s="81">
        <v>57605</v>
      </c>
      <c r="M66" s="81"/>
      <c r="N66" s="81"/>
      <c r="O66" s="81"/>
      <c r="P66" s="81" t="str">
        <f>IF(I66=3,1,"")</f>
        <v/>
      </c>
      <c r="Q66" s="81" t="str">
        <f>IF(I66=2,1,"")</f>
        <v/>
      </c>
      <c r="R66" s="81" t="str">
        <f>IF(I66=1,1,"")</f>
        <v/>
      </c>
      <c r="S66" s="81"/>
      <c r="T66" s="81"/>
    </row>
    <row r="67" spans="1:20" ht="37.5" customHeight="1" thickBot="1" x14ac:dyDescent="0.2">
      <c r="A67" s="98"/>
      <c r="B67" s="104"/>
      <c r="C67" s="295" t="s">
        <v>318</v>
      </c>
      <c r="D67" s="296"/>
      <c r="E67" s="320"/>
      <c r="F67" s="105"/>
      <c r="G67" s="86"/>
      <c r="H67" s="81"/>
      <c r="I67" s="62">
        <v>0</v>
      </c>
      <c r="J67" s="7" t="s">
        <v>58</v>
      </c>
      <c r="K67" s="7">
        <v>2</v>
      </c>
      <c r="L67" s="81">
        <v>57606</v>
      </c>
      <c r="M67" s="81"/>
      <c r="N67" s="81"/>
      <c r="O67" s="81"/>
      <c r="P67" s="81" t="str">
        <f>IF(I67=3,1,"")</f>
        <v/>
      </c>
      <c r="Q67" s="81" t="str">
        <f>IF(I67=2,1,"")</f>
        <v/>
      </c>
      <c r="R67" s="81" t="str">
        <f>IF(I67=1,1,"")</f>
        <v/>
      </c>
      <c r="S67" s="81"/>
      <c r="T67" s="81"/>
    </row>
    <row r="68" spans="1:20" ht="20.25" customHeight="1" x14ac:dyDescent="0.15">
      <c r="A68" s="106"/>
      <c r="B68" s="321" t="s">
        <v>319</v>
      </c>
      <c r="C68" s="322"/>
      <c r="D68" s="323" t="str">
        <f>IF(AND(LEN(SBcase1_3)&lt;&gt;0,COUNT(R48:R67)=11),SBcheckB_3,(IF(LEN(SBcheckA_3)&lt;&gt;0,SBcheckA_3, SBcheckB_3)))</f>
        <v>サブカテゴリー3の講評を入力してください</v>
      </c>
      <c r="E68" s="323"/>
      <c r="F68" s="324"/>
      <c r="H68" s="81"/>
      <c r="I68" s="62"/>
      <c r="J68" s="7" t="s">
        <v>59</v>
      </c>
      <c r="K68" s="7"/>
      <c r="L68" s="81"/>
      <c r="M68" s="81"/>
      <c r="N68" s="81"/>
      <c r="O68" s="81"/>
      <c r="P68" s="81"/>
      <c r="Q68" s="81"/>
      <c r="R68" s="81"/>
      <c r="S68" s="81"/>
      <c r="T68" s="81"/>
    </row>
    <row r="69" spans="1:20" s="110" customFormat="1" ht="21" customHeight="1" x14ac:dyDescent="0.15">
      <c r="A69" s="118"/>
      <c r="B69" s="304"/>
      <c r="C69" s="305"/>
      <c r="D69" s="305"/>
      <c r="E69" s="305"/>
      <c r="F69" s="306"/>
      <c r="G69" s="2" t="str">
        <f>IF(LEN(B69)=0,"",IF(40-LEN(B69)&gt;0,"残り" &amp; 40-LEN(B69) &amp; "文字",IF(40-LEN(B69)=0,"","文字数がオーバーしています")))</f>
        <v/>
      </c>
      <c r="H69" s="107"/>
      <c r="I69" s="108"/>
      <c r="J69" s="7" t="s">
        <v>82</v>
      </c>
      <c r="K69" s="107"/>
      <c r="L69" s="107"/>
      <c r="M69" s="109"/>
      <c r="N69" s="109"/>
      <c r="O69" s="109"/>
      <c r="P69" s="109"/>
      <c r="Q69" s="109"/>
      <c r="R69" s="109"/>
      <c r="S69" s="81"/>
      <c r="T69" s="109"/>
    </row>
    <row r="70" spans="1:20" s="110" customFormat="1" ht="65.099999999999994" customHeight="1" x14ac:dyDescent="0.15">
      <c r="A70" s="119"/>
      <c r="B70" s="307"/>
      <c r="C70" s="308"/>
      <c r="D70" s="308"/>
      <c r="E70" s="308"/>
      <c r="F70" s="309"/>
      <c r="G70" s="2" t="str">
        <f>IF(LEN(B70)=0,"",IF(256-LEN(B70)&gt;0,"残り" &amp; 256-LEN(B70) &amp; "文字",IF(256-LEN(B70)=0,"","文字数がオーバーしています")))</f>
        <v/>
      </c>
      <c r="H70" s="107"/>
      <c r="I70" s="108"/>
      <c r="J70" s="7" t="s">
        <v>85</v>
      </c>
      <c r="K70" s="107"/>
      <c r="L70" s="107"/>
      <c r="M70" s="109"/>
      <c r="N70" s="109"/>
      <c r="O70" s="109"/>
      <c r="P70" s="109"/>
      <c r="Q70" s="109"/>
      <c r="R70" s="109"/>
      <c r="S70" s="81"/>
      <c r="T70" s="109"/>
    </row>
    <row r="71" spans="1:20" s="110" customFormat="1" ht="21" customHeight="1" x14ac:dyDescent="0.15">
      <c r="A71" s="119"/>
      <c r="B71" s="310"/>
      <c r="C71" s="311"/>
      <c r="D71" s="311"/>
      <c r="E71" s="311"/>
      <c r="F71" s="312"/>
      <c r="G71" s="2" t="str">
        <f>IF(LEN(B71)=0,"",IF(40-LEN(B71)&gt;0,"残り" &amp; 40-LEN(B71) &amp; "文字",IF(40-LEN(B71)=0,"","文字数がオーバーしています")))</f>
        <v/>
      </c>
      <c r="H71" s="107"/>
      <c r="I71" s="108"/>
      <c r="J71" s="7" t="s">
        <v>83</v>
      </c>
      <c r="K71" s="107"/>
      <c r="L71" s="107"/>
      <c r="M71" s="109"/>
      <c r="N71" s="109"/>
      <c r="O71" s="109"/>
      <c r="P71" s="109"/>
      <c r="Q71" s="109"/>
      <c r="R71" s="109"/>
      <c r="S71" s="81"/>
      <c r="T71" s="109"/>
    </row>
    <row r="72" spans="1:20" s="110" customFormat="1" ht="65.099999999999994" customHeight="1" x14ac:dyDescent="0.15">
      <c r="A72" s="119"/>
      <c r="B72" s="313"/>
      <c r="C72" s="313"/>
      <c r="D72" s="313"/>
      <c r="E72" s="313"/>
      <c r="F72" s="314"/>
      <c r="G72" s="2" t="str">
        <f>IF(LEN(B72)=0,"",IF(256-LEN(B72)&gt;0,"残り" &amp; 256-LEN(B72) &amp; "文字",IF(256-LEN(B72)=0,"","文字数がオーバーしています")))</f>
        <v/>
      </c>
      <c r="H72" s="107"/>
      <c r="I72" s="108"/>
      <c r="J72" s="7" t="s">
        <v>86</v>
      </c>
      <c r="K72" s="107"/>
      <c r="L72" s="107"/>
      <c r="M72" s="109"/>
      <c r="N72" s="109"/>
      <c r="O72" s="109"/>
      <c r="P72" s="109"/>
      <c r="Q72" s="109"/>
      <c r="R72" s="109"/>
      <c r="S72" s="81"/>
      <c r="T72" s="109"/>
    </row>
    <row r="73" spans="1:20" s="110" customFormat="1" ht="21" customHeight="1" x14ac:dyDescent="0.15">
      <c r="A73" s="119"/>
      <c r="B73" s="310"/>
      <c r="C73" s="311"/>
      <c r="D73" s="311"/>
      <c r="E73" s="311"/>
      <c r="F73" s="312"/>
      <c r="G73" s="2" t="str">
        <f>IF(LEN(B73)=0,"",IF(40-LEN(B73)&gt;0,"残り" &amp; 40-LEN(B73) &amp; "文字",IF(40-LEN(B73)=0,"","文字数がオーバーしています")))</f>
        <v/>
      </c>
      <c r="H73" s="107"/>
      <c r="I73" s="108"/>
      <c r="J73" s="7" t="s">
        <v>84</v>
      </c>
      <c r="K73" s="107"/>
      <c r="L73" s="107"/>
      <c r="M73" s="109"/>
      <c r="N73" s="109"/>
      <c r="O73" s="109"/>
      <c r="P73" s="109"/>
      <c r="Q73" s="109"/>
      <c r="R73" s="109"/>
      <c r="S73" s="81"/>
      <c r="T73" s="109"/>
    </row>
    <row r="74" spans="1:20" s="110" customFormat="1" ht="65.099999999999994" customHeight="1" thickBot="1" x14ac:dyDescent="0.2">
      <c r="A74" s="111"/>
      <c r="B74" s="315"/>
      <c r="C74" s="315"/>
      <c r="D74" s="315"/>
      <c r="E74" s="315"/>
      <c r="F74" s="316"/>
      <c r="G74" s="2" t="str">
        <f>IF(LEN(B74)=0,"",IF(256-LEN(B74)&gt;0,"残り" &amp; 256-LEN(B74) &amp; "文字",IF(256-LEN(B74)=0,"","文字数がオーバーしています")))</f>
        <v/>
      </c>
      <c r="H74" s="107"/>
      <c r="I74" s="108"/>
      <c r="J74" s="7" t="s">
        <v>87</v>
      </c>
      <c r="K74" s="107"/>
      <c r="L74" s="107"/>
      <c r="M74" s="109"/>
      <c r="N74" s="109"/>
      <c r="O74" s="109"/>
      <c r="P74" s="109"/>
      <c r="Q74" s="109"/>
      <c r="R74" s="109"/>
      <c r="S74" s="81"/>
      <c r="T74" s="109"/>
    </row>
    <row r="75" spans="1:20" ht="18" customHeight="1" thickTop="1" x14ac:dyDescent="0.15">
      <c r="A75" s="290">
        <v>5</v>
      </c>
      <c r="B75" s="292" t="s">
        <v>321</v>
      </c>
      <c r="C75" s="293"/>
      <c r="D75" s="293"/>
      <c r="E75" s="293"/>
      <c r="F75" s="294"/>
      <c r="H75" s="81"/>
      <c r="I75" s="62"/>
      <c r="J75" s="7" t="s">
        <v>59</v>
      </c>
      <c r="K75" s="7"/>
      <c r="L75" s="81"/>
      <c r="M75" s="81"/>
      <c r="N75" s="81"/>
      <c r="O75" s="81"/>
      <c r="P75" s="81"/>
      <c r="Q75" s="81"/>
      <c r="R75" s="81"/>
      <c r="S75" s="81"/>
      <c r="T75" s="81" t="s">
        <v>65</v>
      </c>
    </row>
    <row r="76" spans="1:20" s="91" customFormat="1" ht="30" customHeight="1" thickBot="1" x14ac:dyDescent="0.2">
      <c r="A76" s="291"/>
      <c r="B76" s="295" t="s">
        <v>320</v>
      </c>
      <c r="C76" s="296"/>
      <c r="D76" s="325" t="s">
        <v>88</v>
      </c>
      <c r="E76" s="325"/>
      <c r="F76" s="134" t="str">
        <f>IF(COUNT(P80:Q87) &gt; 0,COUNT(P80:P87) &amp; "／" &amp; COUNT(P80:Q87),"")</f>
        <v/>
      </c>
      <c r="G76" s="86"/>
      <c r="H76" s="87"/>
      <c r="I76" s="88"/>
      <c r="J76" s="89" t="s">
        <v>66</v>
      </c>
      <c r="K76" s="87">
        <v>5</v>
      </c>
      <c r="L76" s="87">
        <v>544</v>
      </c>
      <c r="M76" s="90"/>
      <c r="N76" s="90"/>
      <c r="O76" s="90"/>
      <c r="P76" s="90"/>
      <c r="Q76" s="90"/>
      <c r="R76" s="90"/>
      <c r="S76" s="81"/>
      <c r="T76" s="90"/>
    </row>
    <row r="77" spans="1:20" x14ac:dyDescent="0.15">
      <c r="A77" s="98"/>
      <c r="B77" s="99" t="s">
        <v>170</v>
      </c>
      <c r="C77" s="326" t="str">
        <f>IF((MIN(I80:I82)=0),"標準項目の「あり」「なし」を選択してください","")</f>
        <v>標準項目の「あり」「なし」を選択してください</v>
      </c>
      <c r="D77" s="326"/>
      <c r="E77" s="326"/>
      <c r="F77" s="327"/>
      <c r="H77" s="81"/>
      <c r="I77" s="62"/>
      <c r="J77" s="7" t="s">
        <v>69</v>
      </c>
      <c r="K77" s="7">
        <v>1</v>
      </c>
      <c r="L77" s="81">
        <v>16715</v>
      </c>
      <c r="M77" s="81"/>
      <c r="N77" s="81"/>
      <c r="O77" s="81"/>
      <c r="P77" s="81"/>
      <c r="Q77" s="81"/>
      <c r="R77" s="81"/>
      <c r="S77" s="81"/>
      <c r="T77" s="81"/>
    </row>
    <row r="78" spans="1:20" s="103" customFormat="1" ht="37.5" customHeight="1" x14ac:dyDescent="0.15">
      <c r="A78" s="100" t="s">
        <v>60</v>
      </c>
      <c r="B78" s="274" t="s">
        <v>322</v>
      </c>
      <c r="C78" s="275"/>
      <c r="D78" s="328" t="str">
        <f xml:space="preserve"> "評点（" &amp; REPT("○",COUNT(P80:P82)) &amp; REPT("●",COUNT(Q80:Q82)) &amp; "）"</f>
        <v>評点（）</v>
      </c>
      <c r="E78" s="328"/>
      <c r="F78" s="122" t="str">
        <f>IF(COUNT(R80:R82)&gt;0,"・非該当" &amp; COUNT(R80:R82),"")</f>
        <v/>
      </c>
      <c r="G78" s="86"/>
      <c r="H78" s="101"/>
      <c r="I78" s="102" t="str">
        <f>IF(MIN(I80:I82)=0,"",IF(COUNT(P80:Q82)=0,"-",IF(COUNT(P80:Q82)=COUNT(P80:P82),"A",IF(COUNT(P80:P82)=0,"C","B"))))</f>
        <v/>
      </c>
      <c r="J78" s="7" t="s">
        <v>54</v>
      </c>
      <c r="K78" s="102"/>
      <c r="L78" s="101"/>
      <c r="M78" s="101"/>
      <c r="N78" s="101"/>
      <c r="O78" s="101"/>
      <c r="P78" s="101"/>
      <c r="Q78" s="101"/>
      <c r="R78" s="101"/>
      <c r="S78" s="81"/>
      <c r="T78" s="101"/>
    </row>
    <row r="79" spans="1:20" x14ac:dyDescent="0.15">
      <c r="A79" s="98"/>
      <c r="B79" s="121" t="s">
        <v>55</v>
      </c>
      <c r="C79" s="317" t="s">
        <v>56</v>
      </c>
      <c r="D79" s="318"/>
      <c r="E79" s="318"/>
      <c r="F79" s="319"/>
      <c r="H79" s="81"/>
      <c r="I79" s="62"/>
      <c r="J79" s="7" t="s">
        <v>57</v>
      </c>
      <c r="K79" s="7"/>
      <c r="L79" s="81"/>
      <c r="M79" s="81"/>
      <c r="N79" s="81"/>
      <c r="O79" s="81"/>
      <c r="P79" s="81"/>
      <c r="Q79" s="81"/>
      <c r="R79" s="81"/>
      <c r="S79" s="81"/>
      <c r="T79" s="81"/>
    </row>
    <row r="80" spans="1:20" ht="37.5" customHeight="1" x14ac:dyDescent="0.15">
      <c r="A80" s="98"/>
      <c r="B80" s="104"/>
      <c r="C80" s="295" t="s">
        <v>323</v>
      </c>
      <c r="D80" s="296"/>
      <c r="E80" s="320"/>
      <c r="F80" s="105"/>
      <c r="G80" s="86"/>
      <c r="H80" s="81"/>
      <c r="I80" s="62">
        <v>0</v>
      </c>
      <c r="J80" s="7" t="s">
        <v>58</v>
      </c>
      <c r="K80" s="7">
        <v>1</v>
      </c>
      <c r="L80" s="81">
        <v>57633</v>
      </c>
      <c r="M80" s="81"/>
      <c r="N80" s="81"/>
      <c r="O80" s="81"/>
      <c r="P80" s="81" t="str">
        <f>IF(I80=3,1,"")</f>
        <v/>
      </c>
      <c r="Q80" s="81" t="str">
        <f>IF(I80=2,1,"")</f>
        <v/>
      </c>
      <c r="R80" s="81" t="str">
        <f>IF(I80=1,1,"")</f>
        <v/>
      </c>
      <c r="S80" s="81"/>
      <c r="T80" s="81"/>
    </row>
    <row r="81" spans="1:20" ht="37.5" customHeight="1" x14ac:dyDescent="0.15">
      <c r="A81" s="98"/>
      <c r="B81" s="104"/>
      <c r="C81" s="295" t="s">
        <v>324</v>
      </c>
      <c r="D81" s="296"/>
      <c r="E81" s="320"/>
      <c r="F81" s="105"/>
      <c r="G81" s="86"/>
      <c r="H81" s="81"/>
      <c r="I81" s="62">
        <v>0</v>
      </c>
      <c r="J81" s="7" t="s">
        <v>58</v>
      </c>
      <c r="K81" s="7">
        <v>2</v>
      </c>
      <c r="L81" s="81">
        <v>57634</v>
      </c>
      <c r="M81" s="81"/>
      <c r="N81" s="81"/>
      <c r="O81" s="81"/>
      <c r="P81" s="81" t="str">
        <f>IF(I81=3,1,"")</f>
        <v/>
      </c>
      <c r="Q81" s="81" t="str">
        <f>IF(I81=2,1,"")</f>
        <v/>
      </c>
      <c r="R81" s="81" t="str">
        <f>IF(I81=1,1,"")</f>
        <v/>
      </c>
      <c r="S81" s="81"/>
      <c r="T81" s="81"/>
    </row>
    <row r="82" spans="1:20" ht="37.5" customHeight="1" thickBot="1" x14ac:dyDescent="0.2">
      <c r="A82" s="98"/>
      <c r="B82" s="104"/>
      <c r="C82" s="295" t="s">
        <v>325</v>
      </c>
      <c r="D82" s="296"/>
      <c r="E82" s="320"/>
      <c r="F82" s="105"/>
      <c r="G82" s="86"/>
      <c r="H82" s="81"/>
      <c r="I82" s="62">
        <v>0</v>
      </c>
      <c r="J82" s="7" t="s">
        <v>58</v>
      </c>
      <c r="K82" s="7">
        <v>3</v>
      </c>
      <c r="L82" s="81">
        <v>57635</v>
      </c>
      <c r="M82" s="81"/>
      <c r="N82" s="81"/>
      <c r="O82" s="81"/>
      <c r="P82" s="81" t="str">
        <f>IF(I82=3,1,"")</f>
        <v/>
      </c>
      <c r="Q82" s="81" t="str">
        <f>IF(I82=2,1,"")</f>
        <v/>
      </c>
      <c r="R82" s="81" t="str">
        <f>IF(I82=1,1,"")</f>
        <v/>
      </c>
      <c r="S82" s="81"/>
      <c r="T82" s="81"/>
    </row>
    <row r="83" spans="1:20" x14ac:dyDescent="0.15">
      <c r="A83" s="98"/>
      <c r="B83" s="99" t="s">
        <v>174</v>
      </c>
      <c r="C83" s="326" t="str">
        <f>IF((MIN(I86:I87)=0),"標準項目の「あり」「なし」を選択してください","")</f>
        <v>標準項目の「あり」「なし」を選択してください</v>
      </c>
      <c r="D83" s="326"/>
      <c r="E83" s="326"/>
      <c r="F83" s="327"/>
      <c r="H83" s="81"/>
      <c r="I83" s="62"/>
      <c r="J83" s="7" t="s">
        <v>69</v>
      </c>
      <c r="K83" s="7">
        <v>2</v>
      </c>
      <c r="L83" s="81">
        <v>16716</v>
      </c>
      <c r="M83" s="81"/>
      <c r="N83" s="81"/>
      <c r="O83" s="81"/>
      <c r="P83" s="81"/>
      <c r="Q83" s="81"/>
      <c r="R83" s="81"/>
      <c r="S83" s="81"/>
      <c r="T83" s="81"/>
    </row>
    <row r="84" spans="1:20" s="103" customFormat="1" ht="37.5" customHeight="1" x14ac:dyDescent="0.15">
      <c r="A84" s="100" t="s">
        <v>60</v>
      </c>
      <c r="B84" s="274" t="s">
        <v>326</v>
      </c>
      <c r="C84" s="275"/>
      <c r="D84" s="328" t="str">
        <f xml:space="preserve"> "評点（" &amp; REPT("○",COUNT(P86:P87)) &amp; REPT("●",COUNT(Q86:Q87)) &amp; "）"</f>
        <v>評点（）</v>
      </c>
      <c r="E84" s="328"/>
      <c r="F84" s="122" t="str">
        <f>IF(COUNT(R86:R87)&gt;0,"・非該当" &amp; COUNT(R86:R87),"")</f>
        <v/>
      </c>
      <c r="G84" s="86"/>
      <c r="H84" s="101"/>
      <c r="I84" s="102" t="str">
        <f>IF(MIN(I86:I87)=0,"",IF(COUNT(P86:Q87)=0,"-",IF(COUNT(P86:Q87)=COUNT(P86:P87),"A",IF(COUNT(P86:P87)=0,"C","B"))))</f>
        <v/>
      </c>
      <c r="J84" s="7" t="s">
        <v>54</v>
      </c>
      <c r="K84" s="102"/>
      <c r="L84" s="101"/>
      <c r="M84" s="101"/>
      <c r="N84" s="101"/>
      <c r="O84" s="101"/>
      <c r="P84" s="101"/>
      <c r="Q84" s="101"/>
      <c r="R84" s="101"/>
      <c r="S84" s="81"/>
      <c r="T84" s="101"/>
    </row>
    <row r="85" spans="1:20" x14ac:dyDescent="0.15">
      <c r="A85" s="98"/>
      <c r="B85" s="121" t="s">
        <v>55</v>
      </c>
      <c r="C85" s="317" t="s">
        <v>56</v>
      </c>
      <c r="D85" s="318"/>
      <c r="E85" s="318"/>
      <c r="F85" s="319"/>
      <c r="H85" s="81"/>
      <c r="I85" s="62"/>
      <c r="J85" s="7" t="s">
        <v>57</v>
      </c>
      <c r="K85" s="7"/>
      <c r="L85" s="81"/>
      <c r="M85" s="81"/>
      <c r="N85" s="81"/>
      <c r="O85" s="81"/>
      <c r="P85" s="81"/>
      <c r="Q85" s="81"/>
      <c r="R85" s="81"/>
      <c r="S85" s="81"/>
      <c r="T85" s="81"/>
    </row>
    <row r="86" spans="1:20" ht="37.5" customHeight="1" x14ac:dyDescent="0.15">
      <c r="A86" s="98"/>
      <c r="B86" s="104"/>
      <c r="C86" s="295" t="s">
        <v>327</v>
      </c>
      <c r="D86" s="296"/>
      <c r="E86" s="320"/>
      <c r="F86" s="105"/>
      <c r="G86" s="86"/>
      <c r="H86" s="81"/>
      <c r="I86" s="62">
        <v>0</v>
      </c>
      <c r="J86" s="7" t="s">
        <v>58</v>
      </c>
      <c r="K86" s="7">
        <v>1</v>
      </c>
      <c r="L86" s="81">
        <v>57636</v>
      </c>
      <c r="M86" s="81"/>
      <c r="N86" s="81"/>
      <c r="O86" s="81"/>
      <c r="P86" s="81" t="str">
        <f>IF(I86=3,1,"")</f>
        <v/>
      </c>
      <c r="Q86" s="81" t="str">
        <f>IF(I86=2,1,"")</f>
        <v/>
      </c>
      <c r="R86" s="81" t="str">
        <f>IF(I86=1,1,"")</f>
        <v/>
      </c>
      <c r="S86" s="81"/>
      <c r="T86" s="81"/>
    </row>
    <row r="87" spans="1:20" ht="37.5" customHeight="1" thickBot="1" x14ac:dyDescent="0.2">
      <c r="A87" s="98"/>
      <c r="B87" s="104"/>
      <c r="C87" s="295" t="s">
        <v>328</v>
      </c>
      <c r="D87" s="296"/>
      <c r="E87" s="320"/>
      <c r="F87" s="105"/>
      <c r="G87" s="86"/>
      <c r="H87" s="81"/>
      <c r="I87" s="62">
        <v>0</v>
      </c>
      <c r="J87" s="7" t="s">
        <v>58</v>
      </c>
      <c r="K87" s="7">
        <v>2</v>
      </c>
      <c r="L87" s="81">
        <v>57637</v>
      </c>
      <c r="M87" s="81"/>
      <c r="N87" s="81"/>
      <c r="O87" s="81"/>
      <c r="P87" s="81" t="str">
        <f>IF(I87=3,1,"")</f>
        <v/>
      </c>
      <c r="Q87" s="81" t="str">
        <f>IF(I87=2,1,"")</f>
        <v/>
      </c>
      <c r="R87" s="81" t="str">
        <f>IF(I87=1,1,"")</f>
        <v/>
      </c>
      <c r="S87" s="81"/>
      <c r="T87" s="81"/>
    </row>
    <row r="88" spans="1:20" ht="20.25" customHeight="1" x14ac:dyDescent="0.15">
      <c r="A88" s="106"/>
      <c r="B88" s="321" t="s">
        <v>329</v>
      </c>
      <c r="C88" s="322"/>
      <c r="D88" s="323" t="str">
        <f>IF(AND(LEN(SBcase1_5)&lt;&gt;0,COUNT(R80:R87)=5),SBcheckB_5,(IF(LEN(SBcheckA_5)&lt;&gt;0,SBcheckA_5, SBcheckB_5)))</f>
        <v>サブカテゴリー5の講評を入力してください</v>
      </c>
      <c r="E88" s="323"/>
      <c r="F88" s="324"/>
      <c r="H88" s="81"/>
      <c r="I88" s="62"/>
      <c r="J88" s="7" t="s">
        <v>59</v>
      </c>
      <c r="K88" s="7"/>
      <c r="L88" s="81"/>
      <c r="M88" s="81"/>
      <c r="N88" s="81"/>
      <c r="O88" s="81"/>
      <c r="P88" s="81"/>
      <c r="Q88" s="81"/>
      <c r="R88" s="81"/>
      <c r="S88" s="81"/>
      <c r="T88" s="81"/>
    </row>
    <row r="89" spans="1:20" s="110" customFormat="1" ht="21" customHeight="1" x14ac:dyDescent="0.15">
      <c r="A89" s="118"/>
      <c r="B89" s="304"/>
      <c r="C89" s="305"/>
      <c r="D89" s="305"/>
      <c r="E89" s="305"/>
      <c r="F89" s="306"/>
      <c r="G89" s="2" t="str">
        <f>IF(LEN(B89)=0,"",IF(40-LEN(B89)&gt;0,"残り" &amp; 40-LEN(B89) &amp; "文字",IF(40-LEN(B89)=0,"","文字数がオーバーしています")))</f>
        <v/>
      </c>
      <c r="H89" s="107"/>
      <c r="I89" s="108"/>
      <c r="J89" s="7" t="s">
        <v>82</v>
      </c>
      <c r="K89" s="107"/>
      <c r="L89" s="107"/>
      <c r="M89" s="109"/>
      <c r="N89" s="109"/>
      <c r="O89" s="109"/>
      <c r="P89" s="109"/>
      <c r="Q89" s="109"/>
      <c r="R89" s="109"/>
      <c r="S89" s="81"/>
      <c r="T89" s="109"/>
    </row>
    <row r="90" spans="1:20" s="110" customFormat="1" ht="65.099999999999994" customHeight="1" x14ac:dyDescent="0.15">
      <c r="A90" s="119"/>
      <c r="B90" s="307"/>
      <c r="C90" s="308"/>
      <c r="D90" s="308"/>
      <c r="E90" s="308"/>
      <c r="F90" s="309"/>
      <c r="G90" s="2" t="str">
        <f>IF(LEN(B90)=0,"",IF(256-LEN(B90)&gt;0,"残り" &amp; 256-LEN(B90) &amp; "文字",IF(256-LEN(B90)=0,"","文字数がオーバーしています")))</f>
        <v/>
      </c>
      <c r="H90" s="107"/>
      <c r="I90" s="108"/>
      <c r="J90" s="7" t="s">
        <v>85</v>
      </c>
      <c r="K90" s="107"/>
      <c r="L90" s="107"/>
      <c r="M90" s="109"/>
      <c r="N90" s="109"/>
      <c r="O90" s="109"/>
      <c r="P90" s="109"/>
      <c r="Q90" s="109"/>
      <c r="R90" s="109"/>
      <c r="S90" s="81"/>
      <c r="T90" s="109"/>
    </row>
    <row r="91" spans="1:20" s="110" customFormat="1" ht="21" customHeight="1" x14ac:dyDescent="0.15">
      <c r="A91" s="119"/>
      <c r="B91" s="310"/>
      <c r="C91" s="311"/>
      <c r="D91" s="311"/>
      <c r="E91" s="311"/>
      <c r="F91" s="312"/>
      <c r="G91" s="2" t="str">
        <f>IF(LEN(B91)=0,"",IF(40-LEN(B91)&gt;0,"残り" &amp; 40-LEN(B91) &amp; "文字",IF(40-LEN(B91)=0,"","文字数がオーバーしています")))</f>
        <v/>
      </c>
      <c r="H91" s="107"/>
      <c r="I91" s="108"/>
      <c r="J91" s="7" t="s">
        <v>83</v>
      </c>
      <c r="K91" s="107"/>
      <c r="L91" s="107"/>
      <c r="M91" s="109"/>
      <c r="N91" s="109"/>
      <c r="O91" s="109"/>
      <c r="P91" s="109"/>
      <c r="Q91" s="109"/>
      <c r="R91" s="109"/>
      <c r="S91" s="81"/>
      <c r="T91" s="109"/>
    </row>
    <row r="92" spans="1:20" s="110" customFormat="1" ht="65.099999999999994" customHeight="1" x14ac:dyDescent="0.15">
      <c r="A92" s="119"/>
      <c r="B92" s="313"/>
      <c r="C92" s="313"/>
      <c r="D92" s="313"/>
      <c r="E92" s="313"/>
      <c r="F92" s="314"/>
      <c r="G92" s="2" t="str">
        <f>IF(LEN(B92)=0,"",IF(256-LEN(B92)&gt;0,"残り" &amp; 256-LEN(B92) &amp; "文字",IF(256-LEN(B92)=0,"","文字数がオーバーしています")))</f>
        <v/>
      </c>
      <c r="H92" s="107"/>
      <c r="I92" s="108"/>
      <c r="J92" s="7" t="s">
        <v>86</v>
      </c>
      <c r="K92" s="107"/>
      <c r="L92" s="107"/>
      <c r="M92" s="109"/>
      <c r="N92" s="109"/>
      <c r="O92" s="109"/>
      <c r="P92" s="109"/>
      <c r="Q92" s="109"/>
      <c r="R92" s="109"/>
      <c r="S92" s="81"/>
      <c r="T92" s="109"/>
    </row>
    <row r="93" spans="1:20" s="110" customFormat="1" ht="21" customHeight="1" x14ac:dyDescent="0.15">
      <c r="A93" s="119"/>
      <c r="B93" s="310"/>
      <c r="C93" s="311"/>
      <c r="D93" s="311"/>
      <c r="E93" s="311"/>
      <c r="F93" s="312"/>
      <c r="G93" s="2" t="str">
        <f>IF(LEN(B93)=0,"",IF(40-LEN(B93)&gt;0,"残り" &amp; 40-LEN(B93) &amp; "文字",IF(40-LEN(B93)=0,"","文字数がオーバーしています")))</f>
        <v/>
      </c>
      <c r="H93" s="107"/>
      <c r="I93" s="108"/>
      <c r="J93" s="7" t="s">
        <v>84</v>
      </c>
      <c r="K93" s="107"/>
      <c r="L93" s="107"/>
      <c r="M93" s="109"/>
      <c r="N93" s="109"/>
      <c r="O93" s="109"/>
      <c r="P93" s="109"/>
      <c r="Q93" s="109"/>
      <c r="R93" s="109"/>
      <c r="S93" s="81"/>
      <c r="T93" s="109"/>
    </row>
    <row r="94" spans="1:20" s="110" customFormat="1" ht="65.099999999999994" customHeight="1" thickBot="1" x14ac:dyDescent="0.2">
      <c r="A94" s="111"/>
      <c r="B94" s="315"/>
      <c r="C94" s="315"/>
      <c r="D94" s="315"/>
      <c r="E94" s="315"/>
      <c r="F94" s="316"/>
      <c r="G94" s="2" t="str">
        <f>IF(LEN(B94)=0,"",IF(256-LEN(B94)&gt;0,"残り" &amp; 256-LEN(B94) &amp; "文字",IF(256-LEN(B94)=0,"","文字数がオーバーしています")))</f>
        <v/>
      </c>
      <c r="H94" s="107"/>
      <c r="I94" s="108"/>
      <c r="J94" s="7" t="s">
        <v>87</v>
      </c>
      <c r="K94" s="107"/>
      <c r="L94" s="107"/>
      <c r="M94" s="109"/>
      <c r="N94" s="109"/>
      <c r="O94" s="109"/>
      <c r="P94" s="109"/>
      <c r="Q94" s="109"/>
      <c r="R94" s="109"/>
      <c r="S94" s="81"/>
      <c r="T94" s="109"/>
    </row>
    <row r="95" spans="1:20" ht="18" customHeight="1" thickTop="1" x14ac:dyDescent="0.15">
      <c r="A95" s="290">
        <v>6</v>
      </c>
      <c r="B95" s="292" t="s">
        <v>331</v>
      </c>
      <c r="C95" s="293"/>
      <c r="D95" s="293"/>
      <c r="E95" s="293"/>
      <c r="F95" s="294"/>
      <c r="H95" s="81"/>
      <c r="I95" s="62"/>
      <c r="J95" s="7" t="s">
        <v>59</v>
      </c>
      <c r="K95" s="7"/>
      <c r="L95" s="81"/>
      <c r="M95" s="81"/>
      <c r="N95" s="81"/>
      <c r="O95" s="81"/>
      <c r="P95" s="81"/>
      <c r="Q95" s="81"/>
      <c r="R95" s="81"/>
      <c r="S95" s="81"/>
      <c r="T95" s="81" t="s">
        <v>65</v>
      </c>
    </row>
    <row r="96" spans="1:20" s="91" customFormat="1" ht="30" customHeight="1" thickBot="1" x14ac:dyDescent="0.2">
      <c r="A96" s="291"/>
      <c r="B96" s="295" t="s">
        <v>330</v>
      </c>
      <c r="C96" s="296"/>
      <c r="D96" s="325" t="s">
        <v>88</v>
      </c>
      <c r="E96" s="325"/>
      <c r="F96" s="134" t="str">
        <f>IF(COUNT(P100:Q107) &gt; 0,COUNT(P100:P107) &amp; "／" &amp; COUNT(P100:Q107),"")</f>
        <v/>
      </c>
      <c r="G96" s="86"/>
      <c r="H96" s="87"/>
      <c r="I96" s="88"/>
      <c r="J96" s="89" t="s">
        <v>66</v>
      </c>
      <c r="K96" s="87">
        <v>6</v>
      </c>
      <c r="L96" s="87">
        <v>545</v>
      </c>
      <c r="M96" s="90"/>
      <c r="N96" s="90"/>
      <c r="O96" s="90"/>
      <c r="P96" s="90"/>
      <c r="Q96" s="90"/>
      <c r="R96" s="90"/>
      <c r="S96" s="81"/>
      <c r="T96" s="90"/>
    </row>
    <row r="97" spans="1:20" x14ac:dyDescent="0.15">
      <c r="A97" s="98"/>
      <c r="B97" s="99" t="s">
        <v>170</v>
      </c>
      <c r="C97" s="326" t="str">
        <f>IF((MIN(I100:I102)=0),"標準項目の「あり」「なし」を選択してください","")</f>
        <v>標準項目の「あり」「なし」を選択してください</v>
      </c>
      <c r="D97" s="326"/>
      <c r="E97" s="326"/>
      <c r="F97" s="327"/>
      <c r="H97" s="81"/>
      <c r="I97" s="62"/>
      <c r="J97" s="7" t="s">
        <v>69</v>
      </c>
      <c r="K97" s="7">
        <v>1</v>
      </c>
      <c r="L97" s="81">
        <v>16717</v>
      </c>
      <c r="M97" s="81"/>
      <c r="N97" s="81"/>
      <c r="O97" s="81"/>
      <c r="P97" s="81"/>
      <c r="Q97" s="81"/>
      <c r="R97" s="81"/>
      <c r="S97" s="81"/>
      <c r="T97" s="81"/>
    </row>
    <row r="98" spans="1:20" s="103" customFormat="1" ht="37.5" customHeight="1" x14ac:dyDescent="0.15">
      <c r="A98" s="100" t="s">
        <v>60</v>
      </c>
      <c r="B98" s="274" t="s">
        <v>332</v>
      </c>
      <c r="C98" s="275"/>
      <c r="D98" s="328" t="str">
        <f xml:space="preserve"> "評点（" &amp; REPT("○",COUNT(P100:P102)) &amp; REPT("●",COUNT(Q100:Q102)) &amp; "）"</f>
        <v>評点（）</v>
      </c>
      <c r="E98" s="328"/>
      <c r="F98" s="122" t="str">
        <f>IF(COUNT(R100:R102)&gt;0,"・非該当" &amp; COUNT(R100:R102),"")</f>
        <v/>
      </c>
      <c r="G98" s="86"/>
      <c r="H98" s="101"/>
      <c r="I98" s="102" t="str">
        <f>IF(MIN(I100:I102)=0,"",IF(COUNT(P100:Q102)=0,"-",IF(COUNT(P100:Q102)=COUNT(P100:P102),"A",IF(COUNT(P100:P102)=0,"C","B"))))</f>
        <v/>
      </c>
      <c r="J98" s="7" t="s">
        <v>54</v>
      </c>
      <c r="K98" s="102"/>
      <c r="L98" s="101"/>
      <c r="M98" s="101"/>
      <c r="N98" s="101"/>
      <c r="O98" s="101"/>
      <c r="P98" s="101"/>
      <c r="Q98" s="101"/>
      <c r="R98" s="101"/>
      <c r="S98" s="81"/>
      <c r="T98" s="101"/>
    </row>
    <row r="99" spans="1:20" x14ac:dyDescent="0.15">
      <c r="A99" s="98"/>
      <c r="B99" s="121" t="s">
        <v>55</v>
      </c>
      <c r="C99" s="317" t="s">
        <v>56</v>
      </c>
      <c r="D99" s="318"/>
      <c r="E99" s="318"/>
      <c r="F99" s="319"/>
      <c r="H99" s="81"/>
      <c r="I99" s="62"/>
      <c r="J99" s="7" t="s">
        <v>57</v>
      </c>
      <c r="K99" s="7"/>
      <c r="L99" s="81"/>
      <c r="M99" s="81"/>
      <c r="N99" s="81"/>
      <c r="O99" s="81"/>
      <c r="P99" s="81"/>
      <c r="Q99" s="81"/>
      <c r="R99" s="81"/>
      <c r="S99" s="81"/>
      <c r="T99" s="81"/>
    </row>
    <row r="100" spans="1:20" ht="37.5" customHeight="1" x14ac:dyDescent="0.15">
      <c r="A100" s="98"/>
      <c r="B100" s="104"/>
      <c r="C100" s="295" t="s">
        <v>333</v>
      </c>
      <c r="D100" s="296"/>
      <c r="E100" s="320"/>
      <c r="F100" s="105"/>
      <c r="G100" s="86"/>
      <c r="H100" s="81"/>
      <c r="I100" s="62">
        <v>0</v>
      </c>
      <c r="J100" s="7" t="s">
        <v>58</v>
      </c>
      <c r="K100" s="7">
        <v>1</v>
      </c>
      <c r="L100" s="81">
        <v>57638</v>
      </c>
      <c r="M100" s="81"/>
      <c r="N100" s="81"/>
      <c r="O100" s="81"/>
      <c r="P100" s="81" t="str">
        <f>IF(I100=3,1,"")</f>
        <v/>
      </c>
      <c r="Q100" s="81" t="str">
        <f>IF(I100=2,1,"")</f>
        <v/>
      </c>
      <c r="R100" s="81" t="str">
        <f>IF(I100=1,1,"")</f>
        <v/>
      </c>
      <c r="S100" s="81"/>
      <c r="T100" s="81"/>
    </row>
    <row r="101" spans="1:20" ht="37.5" customHeight="1" x14ac:dyDescent="0.15">
      <c r="A101" s="98"/>
      <c r="B101" s="104"/>
      <c r="C101" s="295" t="s">
        <v>334</v>
      </c>
      <c r="D101" s="296"/>
      <c r="E101" s="320"/>
      <c r="F101" s="105"/>
      <c r="G101" s="86"/>
      <c r="H101" s="81"/>
      <c r="I101" s="62">
        <v>0</v>
      </c>
      <c r="J101" s="7" t="s">
        <v>58</v>
      </c>
      <c r="K101" s="7">
        <v>2</v>
      </c>
      <c r="L101" s="81">
        <v>57639</v>
      </c>
      <c r="M101" s="81"/>
      <c r="N101" s="81"/>
      <c r="O101" s="81"/>
      <c r="P101" s="81" t="str">
        <f>IF(I101=3,1,"")</f>
        <v/>
      </c>
      <c r="Q101" s="81" t="str">
        <f>IF(I101=2,1,"")</f>
        <v/>
      </c>
      <c r="R101" s="81" t="str">
        <f>IF(I101=1,1,"")</f>
        <v/>
      </c>
      <c r="S101" s="81"/>
      <c r="T101" s="81"/>
    </row>
    <row r="102" spans="1:20" ht="37.5" customHeight="1" thickBot="1" x14ac:dyDescent="0.2">
      <c r="A102" s="98"/>
      <c r="B102" s="104"/>
      <c r="C102" s="295" t="s">
        <v>335</v>
      </c>
      <c r="D102" s="296"/>
      <c r="E102" s="320"/>
      <c r="F102" s="105"/>
      <c r="G102" s="86"/>
      <c r="H102" s="81"/>
      <c r="I102" s="62">
        <v>0</v>
      </c>
      <c r="J102" s="7" t="s">
        <v>58</v>
      </c>
      <c r="K102" s="7">
        <v>3</v>
      </c>
      <c r="L102" s="81">
        <v>57640</v>
      </c>
      <c r="M102" s="81"/>
      <c r="N102" s="81"/>
      <c r="O102" s="81"/>
      <c r="P102" s="81" t="str">
        <f>IF(I102=3,1,"")</f>
        <v/>
      </c>
      <c r="Q102" s="81" t="str">
        <f>IF(I102=2,1,"")</f>
        <v/>
      </c>
      <c r="R102" s="81" t="str">
        <f>IF(I102=1,1,"")</f>
        <v/>
      </c>
      <c r="S102" s="81"/>
      <c r="T102" s="81"/>
    </row>
    <row r="103" spans="1:20" x14ac:dyDescent="0.15">
      <c r="A103" s="98"/>
      <c r="B103" s="99" t="s">
        <v>174</v>
      </c>
      <c r="C103" s="326" t="str">
        <f>IF((MIN(I106:I107)=0),"標準項目の「あり」「なし」を選択してください","")</f>
        <v>標準項目の「あり」「なし」を選択してください</v>
      </c>
      <c r="D103" s="326"/>
      <c r="E103" s="326"/>
      <c r="F103" s="327"/>
      <c r="H103" s="81"/>
      <c r="I103" s="62"/>
      <c r="J103" s="7" t="s">
        <v>69</v>
      </c>
      <c r="K103" s="7">
        <v>2</v>
      </c>
      <c r="L103" s="81">
        <v>16718</v>
      </c>
      <c r="M103" s="81"/>
      <c r="N103" s="81"/>
      <c r="O103" s="81"/>
      <c r="P103" s="81"/>
      <c r="Q103" s="81"/>
      <c r="R103" s="81"/>
      <c r="S103" s="81"/>
      <c r="T103" s="81"/>
    </row>
    <row r="104" spans="1:20" s="103" customFormat="1" ht="37.5" customHeight="1" x14ac:dyDescent="0.15">
      <c r="A104" s="100" t="s">
        <v>60</v>
      </c>
      <c r="B104" s="274" t="s">
        <v>336</v>
      </c>
      <c r="C104" s="275"/>
      <c r="D104" s="328" t="str">
        <f xml:space="preserve"> "評点（" &amp; REPT("○",COUNT(P106:P107)) &amp; REPT("●",COUNT(Q106:Q107)) &amp; "）"</f>
        <v>評点（）</v>
      </c>
      <c r="E104" s="328"/>
      <c r="F104" s="122" t="str">
        <f>IF(COUNT(R106:R107)&gt;0,"・非該当" &amp; COUNT(R106:R107),"")</f>
        <v/>
      </c>
      <c r="G104" s="86"/>
      <c r="H104" s="101"/>
      <c r="I104" s="102" t="str">
        <f>IF(MIN(I106:I107)=0,"",IF(COUNT(P106:Q107)=0,"-",IF(COUNT(P106:Q107)=COUNT(P106:P107),"A",IF(COUNT(P106:P107)=0,"C","B"))))</f>
        <v/>
      </c>
      <c r="J104" s="7" t="s">
        <v>54</v>
      </c>
      <c r="K104" s="102"/>
      <c r="L104" s="101"/>
      <c r="M104" s="101"/>
      <c r="N104" s="101"/>
      <c r="O104" s="101"/>
      <c r="P104" s="101"/>
      <c r="Q104" s="101"/>
      <c r="R104" s="101"/>
      <c r="S104" s="81"/>
      <c r="T104" s="101"/>
    </row>
    <row r="105" spans="1:20" x14ac:dyDescent="0.15">
      <c r="A105" s="98"/>
      <c r="B105" s="121" t="s">
        <v>55</v>
      </c>
      <c r="C105" s="317" t="s">
        <v>56</v>
      </c>
      <c r="D105" s="318"/>
      <c r="E105" s="318"/>
      <c r="F105" s="319"/>
      <c r="H105" s="81"/>
      <c r="I105" s="62"/>
      <c r="J105" s="7" t="s">
        <v>57</v>
      </c>
      <c r="K105" s="7"/>
      <c r="L105" s="81"/>
      <c r="M105" s="81"/>
      <c r="N105" s="81"/>
      <c r="O105" s="81"/>
      <c r="P105" s="81"/>
      <c r="Q105" s="81"/>
      <c r="R105" s="81"/>
      <c r="S105" s="81"/>
      <c r="T105" s="81"/>
    </row>
    <row r="106" spans="1:20" ht="37.5" customHeight="1" x14ac:dyDescent="0.15">
      <c r="A106" s="98"/>
      <c r="B106" s="104"/>
      <c r="C106" s="295" t="s">
        <v>337</v>
      </c>
      <c r="D106" s="296"/>
      <c r="E106" s="320"/>
      <c r="F106" s="105"/>
      <c r="G106" s="86"/>
      <c r="H106" s="81"/>
      <c r="I106" s="62">
        <v>0</v>
      </c>
      <c r="J106" s="7" t="s">
        <v>58</v>
      </c>
      <c r="K106" s="7">
        <v>1</v>
      </c>
      <c r="L106" s="81">
        <v>57641</v>
      </c>
      <c r="M106" s="81"/>
      <c r="N106" s="81"/>
      <c r="O106" s="81"/>
      <c r="P106" s="81" t="str">
        <f>IF(I106=3,1,"")</f>
        <v/>
      </c>
      <c r="Q106" s="81" t="str">
        <f>IF(I106=2,1,"")</f>
        <v/>
      </c>
      <c r="R106" s="81" t="str">
        <f>IF(I106=1,1,"")</f>
        <v/>
      </c>
      <c r="S106" s="81"/>
      <c r="T106" s="81"/>
    </row>
    <row r="107" spans="1:20" ht="37.5" customHeight="1" thickBot="1" x14ac:dyDescent="0.2">
      <c r="A107" s="98"/>
      <c r="B107" s="104"/>
      <c r="C107" s="295" t="s">
        <v>338</v>
      </c>
      <c r="D107" s="296"/>
      <c r="E107" s="320"/>
      <c r="F107" s="105"/>
      <c r="G107" s="86"/>
      <c r="H107" s="81"/>
      <c r="I107" s="62">
        <v>0</v>
      </c>
      <c r="J107" s="7" t="s">
        <v>58</v>
      </c>
      <c r="K107" s="7">
        <v>2</v>
      </c>
      <c r="L107" s="81">
        <v>57642</v>
      </c>
      <c r="M107" s="81"/>
      <c r="N107" s="81"/>
      <c r="O107" s="81"/>
      <c r="P107" s="81" t="str">
        <f>IF(I107=3,1,"")</f>
        <v/>
      </c>
      <c r="Q107" s="81" t="str">
        <f>IF(I107=2,1,"")</f>
        <v/>
      </c>
      <c r="R107" s="81" t="str">
        <f>IF(I107=1,1,"")</f>
        <v/>
      </c>
      <c r="S107" s="81"/>
      <c r="T107" s="81"/>
    </row>
    <row r="108" spans="1:20" ht="20.25" customHeight="1" x14ac:dyDescent="0.15">
      <c r="A108" s="106"/>
      <c r="B108" s="321" t="s">
        <v>339</v>
      </c>
      <c r="C108" s="322"/>
      <c r="D108" s="323" t="str">
        <f>IF(AND(LEN(SBcase1_6)&lt;&gt;0,COUNT(R100:R107)=5),SBcheckB_6,(IF(LEN(SBcheckA_6)&lt;&gt;0,SBcheckA_6, SBcheckB_6)))</f>
        <v>サブカテゴリー6の講評を入力してください</v>
      </c>
      <c r="E108" s="323"/>
      <c r="F108" s="324"/>
      <c r="H108" s="81"/>
      <c r="I108" s="62"/>
      <c r="J108" s="7" t="s">
        <v>59</v>
      </c>
      <c r="K108" s="7"/>
      <c r="L108" s="81"/>
      <c r="M108" s="81"/>
      <c r="N108" s="81"/>
      <c r="O108" s="81"/>
      <c r="P108" s="81"/>
      <c r="Q108" s="81"/>
      <c r="R108" s="81"/>
      <c r="S108" s="81"/>
      <c r="T108" s="81"/>
    </row>
    <row r="109" spans="1:20" s="110" customFormat="1" ht="21" customHeight="1" x14ac:dyDescent="0.15">
      <c r="A109" s="118"/>
      <c r="B109" s="304"/>
      <c r="C109" s="305"/>
      <c r="D109" s="305"/>
      <c r="E109" s="305"/>
      <c r="F109" s="306"/>
      <c r="G109" s="2" t="str">
        <f>IF(LEN(B109)=0,"",IF(40-LEN(B109)&gt;0,"残り" &amp; 40-LEN(B109) &amp; "文字",IF(40-LEN(B109)=0,"","文字数がオーバーしています")))</f>
        <v/>
      </c>
      <c r="H109" s="107"/>
      <c r="I109" s="108"/>
      <c r="J109" s="7" t="s">
        <v>82</v>
      </c>
      <c r="K109" s="107"/>
      <c r="L109" s="107"/>
      <c r="M109" s="109"/>
      <c r="N109" s="109"/>
      <c r="O109" s="109"/>
      <c r="P109" s="109"/>
      <c r="Q109" s="109"/>
      <c r="R109" s="109"/>
      <c r="S109" s="81"/>
      <c r="T109" s="109"/>
    </row>
    <row r="110" spans="1:20" s="110" customFormat="1" ht="65.099999999999994" customHeight="1" x14ac:dyDescent="0.15">
      <c r="A110" s="119"/>
      <c r="B110" s="307"/>
      <c r="C110" s="308"/>
      <c r="D110" s="308"/>
      <c r="E110" s="308"/>
      <c r="F110" s="309"/>
      <c r="G110" s="2" t="str">
        <f>IF(LEN(B110)=0,"",IF(256-LEN(B110)&gt;0,"残り" &amp; 256-LEN(B110) &amp; "文字",IF(256-LEN(B110)=0,"","文字数がオーバーしています")))</f>
        <v/>
      </c>
      <c r="H110" s="107"/>
      <c r="I110" s="108"/>
      <c r="J110" s="7" t="s">
        <v>85</v>
      </c>
      <c r="K110" s="107"/>
      <c r="L110" s="107"/>
      <c r="M110" s="109"/>
      <c r="N110" s="109"/>
      <c r="O110" s="109"/>
      <c r="P110" s="109"/>
      <c r="Q110" s="109"/>
      <c r="R110" s="109"/>
      <c r="S110" s="81"/>
      <c r="T110" s="109"/>
    </row>
    <row r="111" spans="1:20" s="110" customFormat="1" ht="21" customHeight="1" x14ac:dyDescent="0.15">
      <c r="A111" s="119"/>
      <c r="B111" s="310"/>
      <c r="C111" s="311"/>
      <c r="D111" s="311"/>
      <c r="E111" s="311"/>
      <c r="F111" s="312"/>
      <c r="G111" s="2" t="str">
        <f>IF(LEN(B111)=0,"",IF(40-LEN(B111)&gt;0,"残り" &amp; 40-LEN(B111) &amp; "文字",IF(40-LEN(B111)=0,"","文字数がオーバーしています")))</f>
        <v/>
      </c>
      <c r="H111" s="107"/>
      <c r="I111" s="108"/>
      <c r="J111" s="7" t="s">
        <v>83</v>
      </c>
      <c r="K111" s="107"/>
      <c r="L111" s="107"/>
      <c r="M111" s="109"/>
      <c r="N111" s="109"/>
      <c r="O111" s="109"/>
      <c r="P111" s="109"/>
      <c r="Q111" s="109"/>
      <c r="R111" s="109"/>
      <c r="S111" s="81"/>
      <c r="T111" s="109"/>
    </row>
    <row r="112" spans="1:20" s="110" customFormat="1" ht="65.099999999999994" customHeight="1" x14ac:dyDescent="0.15">
      <c r="A112" s="119"/>
      <c r="B112" s="313"/>
      <c r="C112" s="313"/>
      <c r="D112" s="313"/>
      <c r="E112" s="313"/>
      <c r="F112" s="314"/>
      <c r="G112" s="2" t="str">
        <f>IF(LEN(B112)=0,"",IF(256-LEN(B112)&gt;0,"残り" &amp; 256-LEN(B112) &amp; "文字",IF(256-LEN(B112)=0,"","文字数がオーバーしています")))</f>
        <v/>
      </c>
      <c r="H112" s="107"/>
      <c r="I112" s="108"/>
      <c r="J112" s="7" t="s">
        <v>86</v>
      </c>
      <c r="K112" s="107"/>
      <c r="L112" s="107"/>
      <c r="M112" s="109"/>
      <c r="N112" s="109"/>
      <c r="O112" s="109"/>
      <c r="P112" s="109"/>
      <c r="Q112" s="109"/>
      <c r="R112" s="109"/>
      <c r="S112" s="81"/>
      <c r="T112" s="109"/>
    </row>
    <row r="113" spans="1:20" s="110" customFormat="1" ht="21" customHeight="1" x14ac:dyDescent="0.15">
      <c r="A113" s="119"/>
      <c r="B113" s="310"/>
      <c r="C113" s="311"/>
      <c r="D113" s="311"/>
      <c r="E113" s="311"/>
      <c r="F113" s="312"/>
      <c r="G113" s="2" t="str">
        <f>IF(LEN(B113)=0,"",IF(40-LEN(B113)&gt;0,"残り" &amp; 40-LEN(B113) &amp; "文字",IF(40-LEN(B113)=0,"","文字数がオーバーしています")))</f>
        <v/>
      </c>
      <c r="H113" s="107"/>
      <c r="I113" s="108"/>
      <c r="J113" s="7" t="s">
        <v>84</v>
      </c>
      <c r="K113" s="107"/>
      <c r="L113" s="107"/>
      <c r="M113" s="109"/>
      <c r="N113" s="109"/>
      <c r="O113" s="109"/>
      <c r="P113" s="109"/>
      <c r="Q113" s="109"/>
      <c r="R113" s="109"/>
      <c r="S113" s="81"/>
      <c r="T113" s="109"/>
    </row>
    <row r="114" spans="1:20" s="110" customFormat="1" ht="65.099999999999994" customHeight="1" thickBot="1" x14ac:dyDescent="0.2">
      <c r="A114" s="111"/>
      <c r="B114" s="315"/>
      <c r="C114" s="315"/>
      <c r="D114" s="315"/>
      <c r="E114" s="315"/>
      <c r="F114" s="316"/>
      <c r="G114" s="2" t="str">
        <f>IF(LEN(B114)=0,"",IF(256-LEN(B114)&gt;0,"残り" &amp; 256-LEN(B114) &amp; "文字",IF(256-LEN(B114)=0,"","文字数がオーバーしています")))</f>
        <v/>
      </c>
      <c r="H114" s="107"/>
      <c r="I114" s="108"/>
      <c r="J114" s="7" t="s">
        <v>87</v>
      </c>
      <c r="K114" s="107"/>
      <c r="L114" s="107"/>
      <c r="M114" s="109"/>
      <c r="N114" s="109"/>
      <c r="O114" s="109"/>
      <c r="P114" s="109"/>
      <c r="Q114" s="109"/>
      <c r="R114" s="109"/>
      <c r="S114" s="81"/>
      <c r="T114" s="109"/>
    </row>
    <row r="115" spans="1:20" ht="14.25" thickTop="1" x14ac:dyDescent="0.15">
      <c r="F115" s="26"/>
      <c r="G115" s="26"/>
      <c r="H115" s="7"/>
      <c r="I115" s="62"/>
      <c r="J115" s="7"/>
      <c r="K115" s="7"/>
      <c r="L115" s="7"/>
      <c r="M115" s="81"/>
      <c r="N115" s="81"/>
      <c r="O115" s="81"/>
      <c r="P115" s="81"/>
      <c r="Q115" s="81"/>
      <c r="R115" s="81"/>
      <c r="S115" s="81"/>
      <c r="T115" s="81"/>
    </row>
    <row r="116" spans="1:20" x14ac:dyDescent="0.15">
      <c r="F116" s="26"/>
      <c r="G116" s="26"/>
      <c r="H116" s="7"/>
      <c r="I116" s="62"/>
      <c r="J116" s="7"/>
      <c r="K116" s="7"/>
      <c r="L116" s="7"/>
      <c r="M116" s="81"/>
      <c r="N116" s="81"/>
      <c r="O116" s="81"/>
      <c r="P116" s="81"/>
      <c r="Q116" s="81"/>
      <c r="R116" s="81"/>
      <c r="S116" s="81"/>
      <c r="T116" s="81"/>
    </row>
    <row r="117" spans="1:20" ht="15" customHeight="1" thickBot="1" x14ac:dyDescent="0.2">
      <c r="A117" s="116" t="s">
        <v>62</v>
      </c>
      <c r="B117" s="80" t="s">
        <v>79</v>
      </c>
      <c r="C117" s="82"/>
      <c r="D117" s="82"/>
      <c r="E117" s="84"/>
      <c r="H117" s="81"/>
      <c r="I117" s="62"/>
      <c r="J117" s="7"/>
      <c r="K117" s="7"/>
      <c r="L117" s="81"/>
      <c r="M117" s="81"/>
      <c r="N117" s="81"/>
      <c r="O117" s="81"/>
      <c r="P117" s="81"/>
      <c r="Q117" s="81"/>
      <c r="R117" s="81"/>
      <c r="S117" s="81"/>
      <c r="T117" s="81" t="s">
        <v>71</v>
      </c>
    </row>
    <row r="118" spans="1:20" s="11" customFormat="1" ht="17.25" customHeight="1" x14ac:dyDescent="0.15">
      <c r="A118" s="92"/>
      <c r="B118" s="298" t="s">
        <v>340</v>
      </c>
      <c r="C118" s="299"/>
      <c r="D118" s="299"/>
      <c r="E118" s="299"/>
      <c r="F118" s="300"/>
      <c r="G118" s="93"/>
      <c r="H118" s="94"/>
      <c r="I118" s="95"/>
      <c r="J118" s="7" t="s">
        <v>67</v>
      </c>
      <c r="K118" s="94"/>
      <c r="L118" s="94"/>
      <c r="M118" s="96"/>
      <c r="N118" s="96"/>
      <c r="O118" s="96"/>
      <c r="P118" s="96"/>
      <c r="Q118" s="96"/>
      <c r="R118" s="96"/>
      <c r="S118" s="81"/>
      <c r="T118" s="96"/>
    </row>
    <row r="119" spans="1:20" s="91" customFormat="1" ht="30" customHeight="1" thickBot="1" x14ac:dyDescent="0.2">
      <c r="A119" s="173"/>
      <c r="B119" s="332" t="s">
        <v>341</v>
      </c>
      <c r="C119" s="333"/>
      <c r="D119" s="334" t="s">
        <v>88</v>
      </c>
      <c r="E119" s="334"/>
      <c r="F119" s="174" t="str">
        <f>IF(COUNT(P123:Q198) &gt; 0,COUNT(P123:P198) &amp; "／" &amp; COUNT(P123:Q198),"")</f>
        <v/>
      </c>
      <c r="G119" s="86"/>
      <c r="H119" s="87"/>
      <c r="I119" s="88"/>
      <c r="J119" s="89" t="s">
        <v>68</v>
      </c>
      <c r="K119" s="87"/>
      <c r="L119" s="87"/>
      <c r="M119" s="90"/>
      <c r="N119" s="90"/>
      <c r="O119" s="90"/>
      <c r="P119" s="90"/>
      <c r="Q119" s="90"/>
      <c r="R119" s="90"/>
      <c r="S119" s="81"/>
      <c r="T119" s="90"/>
    </row>
    <row r="120" spans="1:20" ht="14.25" thickTop="1" x14ac:dyDescent="0.15">
      <c r="A120" s="98">
        <v>1</v>
      </c>
      <c r="B120" s="99" t="s">
        <v>170</v>
      </c>
      <c r="C120" s="326" t="str">
        <f>IF((MIN(I123:I126)=0),"標準項目の「あり」「なし」を選択してください","")</f>
        <v>標準項目の「あり」「なし」を選択してください</v>
      </c>
      <c r="D120" s="326"/>
      <c r="E120" s="326"/>
      <c r="F120" s="327"/>
      <c r="H120" s="81"/>
      <c r="I120" s="62"/>
      <c r="J120" s="7" t="s">
        <v>69</v>
      </c>
      <c r="K120" s="7"/>
      <c r="L120" s="81"/>
      <c r="M120" s="81"/>
      <c r="N120" s="81"/>
      <c r="O120" s="81"/>
      <c r="P120" s="81"/>
      <c r="Q120" s="81"/>
      <c r="R120" s="81"/>
      <c r="S120" s="81"/>
      <c r="T120" s="81"/>
    </row>
    <row r="121" spans="1:20" s="103" customFormat="1" ht="37.5" customHeight="1" x14ac:dyDescent="0.15">
      <c r="A121" s="100" t="s">
        <v>60</v>
      </c>
      <c r="B121" s="274" t="s">
        <v>342</v>
      </c>
      <c r="C121" s="275"/>
      <c r="D121" s="328" t="str">
        <f xml:space="preserve"> "評点（" &amp; REPT("○",COUNT(P123:P126)) &amp; REPT("●",COUNT(Q123:Q126)) &amp; "）"</f>
        <v>評点（）</v>
      </c>
      <c r="E121" s="328"/>
      <c r="F121" s="122" t="str">
        <f>IF(COUNT(R123:R126)&gt;0,"・非該当" &amp; COUNT(R123:R126),"")</f>
        <v/>
      </c>
      <c r="G121" s="86"/>
      <c r="H121" s="101"/>
      <c r="I121" s="102" t="str">
        <f>IF(MIN(I123:I126)=0,"",IF(COUNT(P123:Q126)=0,"-",IF(COUNT(P123:Q126)=COUNT(P123:P126),"A",IF(COUNT(P123:P126)=0,"C","B"))))</f>
        <v/>
      </c>
      <c r="J121" s="7" t="s">
        <v>54</v>
      </c>
      <c r="K121" s="102">
        <v>1</v>
      </c>
      <c r="L121" s="101">
        <v>16709</v>
      </c>
      <c r="M121" s="101"/>
      <c r="N121" s="101"/>
      <c r="O121" s="101"/>
      <c r="P121" s="101"/>
      <c r="Q121" s="101"/>
      <c r="R121" s="101"/>
      <c r="S121" s="81"/>
      <c r="T121" s="101"/>
    </row>
    <row r="122" spans="1:20" x14ac:dyDescent="0.15">
      <c r="A122" s="98"/>
      <c r="B122" s="121" t="s">
        <v>55</v>
      </c>
      <c r="C122" s="317" t="s">
        <v>56</v>
      </c>
      <c r="D122" s="318"/>
      <c r="E122" s="318"/>
      <c r="F122" s="319"/>
      <c r="H122" s="81"/>
      <c r="I122" s="62"/>
      <c r="J122" s="7" t="s">
        <v>57</v>
      </c>
      <c r="K122" s="7"/>
      <c r="L122" s="81"/>
      <c r="M122" s="81"/>
      <c r="N122" s="81"/>
      <c r="O122" s="81"/>
      <c r="P122" s="81"/>
      <c r="Q122" s="81"/>
      <c r="R122" s="81"/>
      <c r="S122" s="81"/>
      <c r="T122" s="81"/>
    </row>
    <row r="123" spans="1:20" ht="37.5" customHeight="1" x14ac:dyDescent="0.15">
      <c r="A123" s="98"/>
      <c r="B123" s="104"/>
      <c r="C123" s="295" t="s">
        <v>343</v>
      </c>
      <c r="D123" s="296"/>
      <c r="E123" s="320"/>
      <c r="F123" s="105"/>
      <c r="G123" s="86"/>
      <c r="H123" s="81"/>
      <c r="I123" s="62">
        <v>0</v>
      </c>
      <c r="J123" s="7" t="s">
        <v>58</v>
      </c>
      <c r="K123" s="7">
        <v>1</v>
      </c>
      <c r="L123" s="81">
        <v>57607</v>
      </c>
      <c r="M123" s="81"/>
      <c r="N123" s="81"/>
      <c r="O123" s="81"/>
      <c r="P123" s="81" t="str">
        <f>IF(I123=3,1,"")</f>
        <v/>
      </c>
      <c r="Q123" s="81" t="str">
        <f>IF(I123=2,1,"")</f>
        <v/>
      </c>
      <c r="R123" s="81" t="str">
        <f>IF(I123=1,1,"")</f>
        <v/>
      </c>
      <c r="S123" s="81"/>
      <c r="T123" s="81"/>
    </row>
    <row r="124" spans="1:20" ht="37.5" customHeight="1" x14ac:dyDescent="0.15">
      <c r="A124" s="98"/>
      <c r="B124" s="104"/>
      <c r="C124" s="295" t="s">
        <v>344</v>
      </c>
      <c r="D124" s="296"/>
      <c r="E124" s="320"/>
      <c r="F124" s="105"/>
      <c r="G124" s="86"/>
      <c r="H124" s="81"/>
      <c r="I124" s="62">
        <v>0</v>
      </c>
      <c r="J124" s="7" t="s">
        <v>58</v>
      </c>
      <c r="K124" s="7">
        <v>2</v>
      </c>
      <c r="L124" s="81">
        <v>57608</v>
      </c>
      <c r="M124" s="81"/>
      <c r="N124" s="81"/>
      <c r="O124" s="81"/>
      <c r="P124" s="81" t="str">
        <f>IF(I124=3,1,"")</f>
        <v/>
      </c>
      <c r="Q124" s="81" t="str">
        <f>IF(I124=2,1,"")</f>
        <v/>
      </c>
      <c r="R124" s="81" t="str">
        <f>IF(I124=1,1,"")</f>
        <v/>
      </c>
      <c r="S124" s="81"/>
      <c r="T124" s="81"/>
    </row>
    <row r="125" spans="1:20" ht="37.5" customHeight="1" x14ac:dyDescent="0.15">
      <c r="A125" s="98"/>
      <c r="B125" s="104"/>
      <c r="C125" s="295" t="s">
        <v>345</v>
      </c>
      <c r="D125" s="296"/>
      <c r="E125" s="320"/>
      <c r="F125" s="105"/>
      <c r="G125" s="86"/>
      <c r="H125" s="81"/>
      <c r="I125" s="62">
        <v>0</v>
      </c>
      <c r="J125" s="7" t="s">
        <v>58</v>
      </c>
      <c r="K125" s="7">
        <v>3</v>
      </c>
      <c r="L125" s="81">
        <v>57609</v>
      </c>
      <c r="M125" s="81"/>
      <c r="N125" s="81"/>
      <c r="O125" s="81"/>
      <c r="P125" s="81" t="str">
        <f>IF(I125=3,1,"")</f>
        <v/>
      </c>
      <c r="Q125" s="81" t="str">
        <f>IF(I125=2,1,"")</f>
        <v/>
      </c>
      <c r="R125" s="81" t="str">
        <f>IF(I125=1,1,"")</f>
        <v/>
      </c>
      <c r="S125" s="81"/>
      <c r="T125" s="81"/>
    </row>
    <row r="126" spans="1:20" ht="37.5" customHeight="1" thickBot="1" x14ac:dyDescent="0.2">
      <c r="A126" s="98"/>
      <c r="B126" s="104"/>
      <c r="C126" s="295" t="s">
        <v>346</v>
      </c>
      <c r="D126" s="296"/>
      <c r="E126" s="320"/>
      <c r="F126" s="105"/>
      <c r="G126" s="86"/>
      <c r="H126" s="81"/>
      <c r="I126" s="62">
        <v>0</v>
      </c>
      <c r="J126" s="7" t="s">
        <v>58</v>
      </c>
      <c r="K126" s="7">
        <v>4</v>
      </c>
      <c r="L126" s="81">
        <v>57610</v>
      </c>
      <c r="M126" s="81"/>
      <c r="N126" s="81"/>
      <c r="O126" s="81"/>
      <c r="P126" s="81" t="str">
        <f>IF(I126=3,1,"")</f>
        <v/>
      </c>
      <c r="Q126" s="81" t="str">
        <f>IF(I126=2,1,"")</f>
        <v/>
      </c>
      <c r="R126" s="81" t="str">
        <f>IF(I126=1,1,"")</f>
        <v/>
      </c>
      <c r="S126" s="81"/>
      <c r="T126" s="81"/>
    </row>
    <row r="127" spans="1:20" ht="20.25" customHeight="1" x14ac:dyDescent="0.15">
      <c r="A127" s="106"/>
      <c r="B127" s="321" t="s">
        <v>347</v>
      </c>
      <c r="C127" s="322"/>
      <c r="D127" s="323" t="str">
        <f>IF(AND(LEN(SBcaseB1_1)&lt;&gt;0,COUNT(R122:R126)=4),SBcheckBB_1,(IF(LEN(SBcheckBA_1)&lt;&gt;0,SBcheckBA_1, SBcheckBB_1)))</f>
        <v>評価項目1の講評を入力してください</v>
      </c>
      <c r="E127" s="323"/>
      <c r="F127" s="324"/>
      <c r="H127" s="81"/>
      <c r="I127" s="62"/>
      <c r="J127" s="7" t="s">
        <v>59</v>
      </c>
      <c r="K127" s="7"/>
      <c r="L127" s="81"/>
      <c r="M127" s="81"/>
      <c r="N127" s="81"/>
      <c r="O127" s="81"/>
      <c r="P127" s="81"/>
      <c r="Q127" s="81"/>
      <c r="R127" s="81"/>
      <c r="S127" s="81"/>
      <c r="T127" s="81"/>
    </row>
    <row r="128" spans="1:20" s="110" customFormat="1" ht="21" customHeight="1" x14ac:dyDescent="0.15">
      <c r="A128" s="118"/>
      <c r="B128" s="304"/>
      <c r="C128" s="305"/>
      <c r="D128" s="305"/>
      <c r="E128" s="305"/>
      <c r="F128" s="306"/>
      <c r="G128" s="2" t="str">
        <f>IF(LEN(B128)=0,"",IF(40-LEN(B128)&gt;0,"残り" &amp; 40-LEN(B128) &amp; "文字",IF(40-LEN(B128)=0,"","文字数がオーバーしています")))</f>
        <v/>
      </c>
      <c r="H128" s="107"/>
      <c r="I128" s="108"/>
      <c r="J128" s="7" t="s">
        <v>82</v>
      </c>
      <c r="K128" s="107"/>
      <c r="L128" s="107"/>
      <c r="M128" s="109"/>
      <c r="N128" s="109"/>
      <c r="O128" s="109"/>
      <c r="P128" s="109"/>
      <c r="Q128" s="109"/>
      <c r="R128" s="109"/>
      <c r="S128" s="81"/>
      <c r="T128" s="109"/>
    </row>
    <row r="129" spans="1:20" s="110" customFormat="1" ht="65.099999999999994" customHeight="1" x14ac:dyDescent="0.15">
      <c r="A129" s="119"/>
      <c r="B129" s="307"/>
      <c r="C129" s="308"/>
      <c r="D129" s="308"/>
      <c r="E129" s="308"/>
      <c r="F129" s="309"/>
      <c r="G129" s="2" t="str">
        <f>IF(LEN(B129)=0,"",IF(256-LEN(B129)&gt;0,"残り" &amp; 256-LEN(B129) &amp; "文字",IF(256-LEN(B129)=0,"","文字数がオーバーしています")))</f>
        <v/>
      </c>
      <c r="H129" s="107"/>
      <c r="I129" s="108"/>
      <c r="J129" s="7" t="s">
        <v>85</v>
      </c>
      <c r="K129" s="107"/>
      <c r="L129" s="107"/>
      <c r="M129" s="109"/>
      <c r="N129" s="109"/>
      <c r="O129" s="109"/>
      <c r="P129" s="109"/>
      <c r="Q129" s="109"/>
      <c r="R129" s="109"/>
      <c r="S129" s="81"/>
      <c r="T129" s="109"/>
    </row>
    <row r="130" spans="1:20" s="110" customFormat="1" ht="21" customHeight="1" x14ac:dyDescent="0.15">
      <c r="A130" s="119"/>
      <c r="B130" s="310"/>
      <c r="C130" s="311"/>
      <c r="D130" s="311"/>
      <c r="E130" s="311"/>
      <c r="F130" s="312"/>
      <c r="G130" s="2" t="str">
        <f>IF(LEN(B130)=0,"",IF(40-LEN(B130)&gt;0,"残り" &amp; 40-LEN(B130) &amp; "文字",IF(40-LEN(B130)=0,"","文字数がオーバーしています")))</f>
        <v/>
      </c>
      <c r="H130" s="107"/>
      <c r="I130" s="108"/>
      <c r="J130" s="7" t="s">
        <v>83</v>
      </c>
      <c r="K130" s="107"/>
      <c r="L130" s="107"/>
      <c r="M130" s="109"/>
      <c r="N130" s="109"/>
      <c r="O130" s="109"/>
      <c r="P130" s="109"/>
      <c r="Q130" s="109"/>
      <c r="R130" s="109"/>
      <c r="S130" s="81"/>
      <c r="T130" s="109"/>
    </row>
    <row r="131" spans="1:20" s="110" customFormat="1" ht="65.099999999999994" customHeight="1" x14ac:dyDescent="0.15">
      <c r="A131" s="119"/>
      <c r="B131" s="313"/>
      <c r="C131" s="313"/>
      <c r="D131" s="313"/>
      <c r="E131" s="313"/>
      <c r="F131" s="314"/>
      <c r="G131" s="2" t="str">
        <f>IF(LEN(B131)=0,"",IF(256-LEN(B131)&gt;0,"残り" &amp; 256-LEN(B131) &amp; "文字",IF(256-LEN(B131)=0,"","文字数がオーバーしています")))</f>
        <v/>
      </c>
      <c r="H131" s="107"/>
      <c r="I131" s="108"/>
      <c r="J131" s="7" t="s">
        <v>86</v>
      </c>
      <c r="K131" s="107"/>
      <c r="L131" s="107"/>
      <c r="M131" s="109"/>
      <c r="N131" s="109"/>
      <c r="O131" s="109"/>
      <c r="P131" s="109"/>
      <c r="Q131" s="109"/>
      <c r="R131" s="109"/>
      <c r="S131" s="81"/>
      <c r="T131" s="109"/>
    </row>
    <row r="132" spans="1:20" s="110" customFormat="1" ht="21" customHeight="1" x14ac:dyDescent="0.15">
      <c r="A132" s="119"/>
      <c r="B132" s="310"/>
      <c r="C132" s="311"/>
      <c r="D132" s="311"/>
      <c r="E132" s="311"/>
      <c r="F132" s="312"/>
      <c r="G132" s="2" t="str">
        <f>IF(LEN(B132)=0,"",IF(40-LEN(B132)&gt;0,"残り" &amp; 40-LEN(B132) &amp; "文字",IF(40-LEN(B132)=0,"","文字数がオーバーしています")))</f>
        <v/>
      </c>
      <c r="H132" s="107"/>
      <c r="I132" s="108"/>
      <c r="J132" s="7" t="s">
        <v>84</v>
      </c>
      <c r="K132" s="107"/>
      <c r="L132" s="107"/>
      <c r="M132" s="109"/>
      <c r="N132" s="109"/>
      <c r="O132" s="109"/>
      <c r="P132" s="109"/>
      <c r="Q132" s="109"/>
      <c r="R132" s="109"/>
      <c r="S132" s="81"/>
      <c r="T132" s="109"/>
    </row>
    <row r="133" spans="1:20" s="110" customFormat="1" ht="65.099999999999994" customHeight="1" thickBot="1" x14ac:dyDescent="0.2">
      <c r="A133" s="111"/>
      <c r="B133" s="315"/>
      <c r="C133" s="315"/>
      <c r="D133" s="315"/>
      <c r="E133" s="315"/>
      <c r="F133" s="316"/>
      <c r="G133" s="2" t="str">
        <f>IF(LEN(B133)=0,"",IF(256-LEN(B133)&gt;0,"残り" &amp; 256-LEN(B133) &amp; "文字",IF(256-LEN(B133)=0,"","文字数がオーバーしています")))</f>
        <v/>
      </c>
      <c r="H133" s="107"/>
      <c r="I133" s="108"/>
      <c r="J133" s="7" t="s">
        <v>87</v>
      </c>
      <c r="K133" s="107"/>
      <c r="L133" s="107"/>
      <c r="M133" s="109"/>
      <c r="N133" s="109"/>
      <c r="O133" s="109"/>
      <c r="P133" s="109"/>
      <c r="Q133" s="109"/>
      <c r="R133" s="109"/>
      <c r="S133" s="81"/>
      <c r="T133" s="109"/>
    </row>
    <row r="134" spans="1:20" ht="14.25" thickTop="1" x14ac:dyDescent="0.15">
      <c r="A134" s="98">
        <v>2</v>
      </c>
      <c r="B134" s="99" t="s">
        <v>174</v>
      </c>
      <c r="C134" s="326" t="str">
        <f>IF((MIN(I137:I141)=0),"標準項目の「あり」「なし」を選択してください","")</f>
        <v>標準項目の「あり」「なし」を選択してください</v>
      </c>
      <c r="D134" s="326"/>
      <c r="E134" s="326"/>
      <c r="F134" s="327"/>
      <c r="H134" s="81"/>
      <c r="I134" s="62"/>
      <c r="J134" s="7" t="s">
        <v>69</v>
      </c>
      <c r="K134" s="7"/>
      <c r="L134" s="81"/>
      <c r="M134" s="81"/>
      <c r="N134" s="81"/>
      <c r="O134" s="81"/>
      <c r="P134" s="81"/>
      <c r="Q134" s="81"/>
      <c r="R134" s="81"/>
      <c r="S134" s="81"/>
      <c r="T134" s="81"/>
    </row>
    <row r="135" spans="1:20" s="103" customFormat="1" ht="37.5" customHeight="1" x14ac:dyDescent="0.15">
      <c r="A135" s="100" t="s">
        <v>60</v>
      </c>
      <c r="B135" s="274" t="s">
        <v>348</v>
      </c>
      <c r="C135" s="275"/>
      <c r="D135" s="328" t="str">
        <f xml:space="preserve"> "評点（" &amp; REPT("○",COUNT(P137:P141)) &amp; REPT("●",COUNT(Q137:Q141)) &amp; "）"</f>
        <v>評点（）</v>
      </c>
      <c r="E135" s="328"/>
      <c r="F135" s="122" t="str">
        <f>IF(COUNT(R137:R141)&gt;0,"・非該当" &amp; COUNT(R137:R141),"")</f>
        <v/>
      </c>
      <c r="G135" s="86"/>
      <c r="H135" s="101"/>
      <c r="I135" s="102" t="str">
        <f>IF(MIN(I137:I141)=0,"",IF(COUNT(P137:Q141)=0,"-",IF(COUNT(P137:Q141)=COUNT(P137:P141),"A",IF(COUNT(P137:P141)=0,"C","B"))))</f>
        <v/>
      </c>
      <c r="J135" s="7" t="s">
        <v>54</v>
      </c>
      <c r="K135" s="102">
        <v>2</v>
      </c>
      <c r="L135" s="101">
        <v>16710</v>
      </c>
      <c r="M135" s="101"/>
      <c r="N135" s="101"/>
      <c r="O135" s="101"/>
      <c r="P135" s="101"/>
      <c r="Q135" s="101"/>
      <c r="R135" s="101"/>
      <c r="S135" s="81"/>
      <c r="T135" s="101"/>
    </row>
    <row r="136" spans="1:20" x14ac:dyDescent="0.15">
      <c r="A136" s="98"/>
      <c r="B136" s="121" t="s">
        <v>55</v>
      </c>
      <c r="C136" s="317" t="s">
        <v>56</v>
      </c>
      <c r="D136" s="318"/>
      <c r="E136" s="318"/>
      <c r="F136" s="319"/>
      <c r="H136" s="81"/>
      <c r="I136" s="62"/>
      <c r="J136" s="7" t="s">
        <v>57</v>
      </c>
      <c r="K136" s="7"/>
      <c r="L136" s="81"/>
      <c r="M136" s="81"/>
      <c r="N136" s="81"/>
      <c r="O136" s="81"/>
      <c r="P136" s="81"/>
      <c r="Q136" s="81"/>
      <c r="R136" s="81"/>
      <c r="S136" s="81"/>
      <c r="T136" s="81"/>
    </row>
    <row r="137" spans="1:20" ht="37.5" customHeight="1" x14ac:dyDescent="0.15">
      <c r="A137" s="98"/>
      <c r="B137" s="104"/>
      <c r="C137" s="295" t="s">
        <v>349</v>
      </c>
      <c r="D137" s="296"/>
      <c r="E137" s="320"/>
      <c r="F137" s="105"/>
      <c r="G137" s="86"/>
      <c r="H137" s="81"/>
      <c r="I137" s="62">
        <v>0</v>
      </c>
      <c r="J137" s="7" t="s">
        <v>58</v>
      </c>
      <c r="K137" s="7">
        <v>1</v>
      </c>
      <c r="L137" s="81">
        <v>57611</v>
      </c>
      <c r="M137" s="81"/>
      <c r="N137" s="81"/>
      <c r="O137" s="81"/>
      <c r="P137" s="81" t="str">
        <f>IF(I137=3,1,"")</f>
        <v/>
      </c>
      <c r="Q137" s="81" t="str">
        <f>IF(I137=2,1,"")</f>
        <v/>
      </c>
      <c r="R137" s="81" t="str">
        <f>IF(I137=1,1,"")</f>
        <v/>
      </c>
      <c r="S137" s="81"/>
      <c r="T137" s="81"/>
    </row>
    <row r="138" spans="1:20" ht="37.5" customHeight="1" x14ac:dyDescent="0.15">
      <c r="A138" s="98"/>
      <c r="B138" s="104"/>
      <c r="C138" s="295" t="s">
        <v>350</v>
      </c>
      <c r="D138" s="296"/>
      <c r="E138" s="320"/>
      <c r="F138" s="105"/>
      <c r="G138" s="86"/>
      <c r="H138" s="81"/>
      <c r="I138" s="62">
        <v>0</v>
      </c>
      <c r="J138" s="7" t="s">
        <v>58</v>
      </c>
      <c r="K138" s="7">
        <v>2</v>
      </c>
      <c r="L138" s="81">
        <v>57612</v>
      </c>
      <c r="M138" s="81"/>
      <c r="N138" s="81"/>
      <c r="O138" s="81"/>
      <c r="P138" s="81" t="str">
        <f>IF(I138=3,1,"")</f>
        <v/>
      </c>
      <c r="Q138" s="81" t="str">
        <f>IF(I138=2,1,"")</f>
        <v/>
      </c>
      <c r="R138" s="81" t="str">
        <f>IF(I138=1,1,"")</f>
        <v/>
      </c>
      <c r="S138" s="81"/>
      <c r="T138" s="81"/>
    </row>
    <row r="139" spans="1:20" ht="37.5" customHeight="1" x14ac:dyDescent="0.15">
      <c r="A139" s="98"/>
      <c r="B139" s="104"/>
      <c r="C139" s="295" t="s">
        <v>351</v>
      </c>
      <c r="D139" s="296"/>
      <c r="E139" s="320"/>
      <c r="F139" s="105"/>
      <c r="G139" s="86"/>
      <c r="H139" s="81"/>
      <c r="I139" s="62">
        <v>0</v>
      </c>
      <c r="J139" s="7" t="s">
        <v>58</v>
      </c>
      <c r="K139" s="7">
        <v>3</v>
      </c>
      <c r="L139" s="81">
        <v>57613</v>
      </c>
      <c r="M139" s="81"/>
      <c r="N139" s="81"/>
      <c r="O139" s="81"/>
      <c r="P139" s="81" t="str">
        <f>IF(I139=3,1,"")</f>
        <v/>
      </c>
      <c r="Q139" s="81" t="str">
        <f>IF(I139=2,1,"")</f>
        <v/>
      </c>
      <c r="R139" s="81" t="str">
        <f>IF(I139=1,1,"")</f>
        <v/>
      </c>
      <c r="S139" s="81"/>
      <c r="T139" s="81"/>
    </row>
    <row r="140" spans="1:20" ht="37.5" customHeight="1" x14ac:dyDescent="0.15">
      <c r="A140" s="98"/>
      <c r="B140" s="104"/>
      <c r="C140" s="295" t="s">
        <v>352</v>
      </c>
      <c r="D140" s="296"/>
      <c r="E140" s="320"/>
      <c r="F140" s="105"/>
      <c r="G140" s="86"/>
      <c r="H140" s="81"/>
      <c r="I140" s="62">
        <v>0</v>
      </c>
      <c r="J140" s="7" t="s">
        <v>58</v>
      </c>
      <c r="K140" s="7">
        <v>4</v>
      </c>
      <c r="L140" s="81">
        <v>57614</v>
      </c>
      <c r="M140" s="81"/>
      <c r="N140" s="81"/>
      <c r="O140" s="81"/>
      <c r="P140" s="81" t="str">
        <f>IF(I140=3,1,"")</f>
        <v/>
      </c>
      <c r="Q140" s="81" t="str">
        <f>IF(I140=2,1,"")</f>
        <v/>
      </c>
      <c r="R140" s="81" t="str">
        <f>IF(I140=1,1,"")</f>
        <v/>
      </c>
      <c r="S140" s="81"/>
      <c r="T140" s="81"/>
    </row>
    <row r="141" spans="1:20" ht="37.5" customHeight="1" thickBot="1" x14ac:dyDescent="0.2">
      <c r="A141" s="98"/>
      <c r="B141" s="104"/>
      <c r="C141" s="295" t="s">
        <v>353</v>
      </c>
      <c r="D141" s="296"/>
      <c r="E141" s="320"/>
      <c r="F141" s="105"/>
      <c r="G141" s="86"/>
      <c r="H141" s="81"/>
      <c r="I141" s="62">
        <v>0</v>
      </c>
      <c r="J141" s="7" t="s">
        <v>58</v>
      </c>
      <c r="K141" s="7">
        <v>5</v>
      </c>
      <c r="L141" s="81">
        <v>57615</v>
      </c>
      <c r="M141" s="81"/>
      <c r="N141" s="81"/>
      <c r="O141" s="81"/>
      <c r="P141" s="81" t="str">
        <f>IF(I141=3,1,"")</f>
        <v/>
      </c>
      <c r="Q141" s="81" t="str">
        <f>IF(I141=2,1,"")</f>
        <v/>
      </c>
      <c r="R141" s="81" t="str">
        <f>IF(I141=1,1,"")</f>
        <v/>
      </c>
      <c r="S141" s="81"/>
      <c r="T141" s="81"/>
    </row>
    <row r="142" spans="1:20" ht="20.25" customHeight="1" x14ac:dyDescent="0.15">
      <c r="A142" s="106"/>
      <c r="B142" s="321" t="s">
        <v>354</v>
      </c>
      <c r="C142" s="322"/>
      <c r="D142" s="323" t="str">
        <f>IF(AND(LEN(SBcaseB1_2)&lt;&gt;0,COUNT(R136:R141)=5),SBcheckBB_2,(IF(LEN(SBcheckBA_2)&lt;&gt;0,SBcheckBA_2, SBcheckBB_2)))</f>
        <v>評価項目2の講評を入力してください</v>
      </c>
      <c r="E142" s="323"/>
      <c r="F142" s="324"/>
      <c r="H142" s="81"/>
      <c r="I142" s="62"/>
      <c r="J142" s="7" t="s">
        <v>59</v>
      </c>
      <c r="K142" s="7"/>
      <c r="L142" s="81"/>
      <c r="M142" s="81"/>
      <c r="N142" s="81"/>
      <c r="O142" s="81"/>
      <c r="P142" s="81"/>
      <c r="Q142" s="81"/>
      <c r="R142" s="81"/>
      <c r="S142" s="81"/>
      <c r="T142" s="81"/>
    </row>
    <row r="143" spans="1:20" s="110" customFormat="1" ht="21" customHeight="1" x14ac:dyDescent="0.15">
      <c r="A143" s="118"/>
      <c r="B143" s="304"/>
      <c r="C143" s="305"/>
      <c r="D143" s="305"/>
      <c r="E143" s="305"/>
      <c r="F143" s="306"/>
      <c r="G143" s="2" t="str">
        <f>IF(LEN(B143)=0,"",IF(40-LEN(B143)&gt;0,"残り" &amp; 40-LEN(B143) &amp; "文字",IF(40-LEN(B143)=0,"","文字数がオーバーしています")))</f>
        <v/>
      </c>
      <c r="H143" s="107"/>
      <c r="I143" s="108"/>
      <c r="J143" s="7" t="s">
        <v>82</v>
      </c>
      <c r="K143" s="107"/>
      <c r="L143" s="107"/>
      <c r="M143" s="109"/>
      <c r="N143" s="109"/>
      <c r="O143" s="109"/>
      <c r="P143" s="109"/>
      <c r="Q143" s="109"/>
      <c r="R143" s="109"/>
      <c r="S143" s="81"/>
      <c r="T143" s="109"/>
    </row>
    <row r="144" spans="1:20" s="110" customFormat="1" ht="65.099999999999994" customHeight="1" x14ac:dyDescent="0.15">
      <c r="A144" s="119"/>
      <c r="B144" s="307"/>
      <c r="C144" s="308"/>
      <c r="D144" s="308"/>
      <c r="E144" s="308"/>
      <c r="F144" s="309"/>
      <c r="G144" s="2" t="str">
        <f>IF(LEN(B144)=0,"",IF(256-LEN(B144)&gt;0,"残り" &amp; 256-LEN(B144) &amp; "文字",IF(256-LEN(B144)=0,"","文字数がオーバーしています")))</f>
        <v/>
      </c>
      <c r="H144" s="107"/>
      <c r="I144" s="108"/>
      <c r="J144" s="7" t="s">
        <v>85</v>
      </c>
      <c r="K144" s="107"/>
      <c r="L144" s="107"/>
      <c r="M144" s="109"/>
      <c r="N144" s="109"/>
      <c r="O144" s="109"/>
      <c r="P144" s="109"/>
      <c r="Q144" s="109"/>
      <c r="R144" s="109"/>
      <c r="S144" s="81"/>
      <c r="T144" s="109"/>
    </row>
    <row r="145" spans="1:20" s="110" customFormat="1" ht="21" customHeight="1" x14ac:dyDescent="0.15">
      <c r="A145" s="119"/>
      <c r="B145" s="310"/>
      <c r="C145" s="311"/>
      <c r="D145" s="311"/>
      <c r="E145" s="311"/>
      <c r="F145" s="312"/>
      <c r="G145" s="2" t="str">
        <f>IF(LEN(B145)=0,"",IF(40-LEN(B145)&gt;0,"残り" &amp; 40-LEN(B145) &amp; "文字",IF(40-LEN(B145)=0,"","文字数がオーバーしています")))</f>
        <v/>
      </c>
      <c r="H145" s="107"/>
      <c r="I145" s="108"/>
      <c r="J145" s="7" t="s">
        <v>83</v>
      </c>
      <c r="K145" s="107"/>
      <c r="L145" s="107"/>
      <c r="M145" s="109"/>
      <c r="N145" s="109"/>
      <c r="O145" s="109"/>
      <c r="P145" s="109"/>
      <c r="Q145" s="109"/>
      <c r="R145" s="109"/>
      <c r="S145" s="81"/>
      <c r="T145" s="109"/>
    </row>
    <row r="146" spans="1:20" s="110" customFormat="1" ht="65.099999999999994" customHeight="1" x14ac:dyDescent="0.15">
      <c r="A146" s="119"/>
      <c r="B146" s="313"/>
      <c r="C146" s="313"/>
      <c r="D146" s="313"/>
      <c r="E146" s="313"/>
      <c r="F146" s="314"/>
      <c r="G146" s="2" t="str">
        <f>IF(LEN(B146)=0,"",IF(256-LEN(B146)&gt;0,"残り" &amp; 256-LEN(B146) &amp; "文字",IF(256-LEN(B146)=0,"","文字数がオーバーしています")))</f>
        <v/>
      </c>
      <c r="H146" s="107"/>
      <c r="I146" s="108"/>
      <c r="J146" s="7" t="s">
        <v>86</v>
      </c>
      <c r="K146" s="107"/>
      <c r="L146" s="107"/>
      <c r="M146" s="109"/>
      <c r="N146" s="109"/>
      <c r="O146" s="109"/>
      <c r="P146" s="109"/>
      <c r="Q146" s="109"/>
      <c r="R146" s="109"/>
      <c r="S146" s="81"/>
      <c r="T146" s="109"/>
    </row>
    <row r="147" spans="1:20" s="110" customFormat="1" ht="21" customHeight="1" x14ac:dyDescent="0.15">
      <c r="A147" s="119"/>
      <c r="B147" s="310"/>
      <c r="C147" s="311"/>
      <c r="D147" s="311"/>
      <c r="E147" s="311"/>
      <c r="F147" s="312"/>
      <c r="G147" s="2" t="str">
        <f>IF(LEN(B147)=0,"",IF(40-LEN(B147)&gt;0,"残り" &amp; 40-LEN(B147) &amp; "文字",IF(40-LEN(B147)=0,"","文字数がオーバーしています")))</f>
        <v/>
      </c>
      <c r="H147" s="107"/>
      <c r="I147" s="108"/>
      <c r="J147" s="7" t="s">
        <v>84</v>
      </c>
      <c r="K147" s="107"/>
      <c r="L147" s="107"/>
      <c r="M147" s="109"/>
      <c r="N147" s="109"/>
      <c r="O147" s="109"/>
      <c r="P147" s="109"/>
      <c r="Q147" s="109"/>
      <c r="R147" s="109"/>
      <c r="S147" s="81"/>
      <c r="T147" s="109"/>
    </row>
    <row r="148" spans="1:20" s="110" customFormat="1" ht="65.099999999999994" customHeight="1" thickBot="1" x14ac:dyDescent="0.2">
      <c r="A148" s="111"/>
      <c r="B148" s="315"/>
      <c r="C148" s="315"/>
      <c r="D148" s="315"/>
      <c r="E148" s="315"/>
      <c r="F148" s="316"/>
      <c r="G148" s="2" t="str">
        <f>IF(LEN(B148)=0,"",IF(256-LEN(B148)&gt;0,"残り" &amp; 256-LEN(B148) &amp; "文字",IF(256-LEN(B148)=0,"","文字数がオーバーしています")))</f>
        <v/>
      </c>
      <c r="H148" s="107"/>
      <c r="I148" s="108"/>
      <c r="J148" s="7" t="s">
        <v>87</v>
      </c>
      <c r="K148" s="107"/>
      <c r="L148" s="107"/>
      <c r="M148" s="109"/>
      <c r="N148" s="109"/>
      <c r="O148" s="109"/>
      <c r="P148" s="109"/>
      <c r="Q148" s="109"/>
      <c r="R148" s="109"/>
      <c r="S148" s="81"/>
      <c r="T148" s="109"/>
    </row>
    <row r="149" spans="1:20" ht="14.25" thickTop="1" x14ac:dyDescent="0.15">
      <c r="A149" s="98">
        <v>3</v>
      </c>
      <c r="B149" s="99" t="s">
        <v>178</v>
      </c>
      <c r="C149" s="326" t="str">
        <f>IF((MIN(I152:I155)=0),"標準項目の「あり」「なし」を選択してください","")</f>
        <v>標準項目の「あり」「なし」を選択してください</v>
      </c>
      <c r="D149" s="326"/>
      <c r="E149" s="326"/>
      <c r="F149" s="327"/>
      <c r="H149" s="81"/>
      <c r="I149" s="62"/>
      <c r="J149" s="7" t="s">
        <v>69</v>
      </c>
      <c r="K149" s="7"/>
      <c r="L149" s="81"/>
      <c r="M149" s="81"/>
      <c r="N149" s="81"/>
      <c r="O149" s="81"/>
      <c r="P149" s="81"/>
      <c r="Q149" s="81"/>
      <c r="R149" s="81"/>
      <c r="S149" s="81"/>
      <c r="T149" s="81"/>
    </row>
    <row r="150" spans="1:20" s="103" customFormat="1" ht="37.5" customHeight="1" x14ac:dyDescent="0.15">
      <c r="A150" s="100" t="s">
        <v>60</v>
      </c>
      <c r="B150" s="274" t="s">
        <v>355</v>
      </c>
      <c r="C150" s="275"/>
      <c r="D150" s="328" t="str">
        <f xml:space="preserve"> "評点（" &amp; REPT("○",COUNT(P152:P155)) &amp; REPT("●",COUNT(Q152:Q155)) &amp; "）"</f>
        <v>評点（）</v>
      </c>
      <c r="E150" s="328"/>
      <c r="F150" s="122" t="str">
        <f>IF(COUNT(R152:R155)&gt;0,"・非該当" &amp; COUNT(R152:R155),"")</f>
        <v/>
      </c>
      <c r="G150" s="86"/>
      <c r="H150" s="101"/>
      <c r="I150" s="102" t="str">
        <f>IF(MIN(I152:I155)=0,"",IF(COUNT(P152:Q155)=0,"-",IF(COUNT(P152:Q155)=COUNT(P152:P155),"A",IF(COUNT(P152:P155)=0,"C","B"))))</f>
        <v/>
      </c>
      <c r="J150" s="7" t="s">
        <v>54</v>
      </c>
      <c r="K150" s="102">
        <v>3</v>
      </c>
      <c r="L150" s="101">
        <v>16711</v>
      </c>
      <c r="M150" s="101"/>
      <c r="N150" s="101"/>
      <c r="O150" s="101"/>
      <c r="P150" s="101"/>
      <c r="Q150" s="101"/>
      <c r="R150" s="101"/>
      <c r="S150" s="81"/>
      <c r="T150" s="101"/>
    </row>
    <row r="151" spans="1:20" x14ac:dyDescent="0.15">
      <c r="A151" s="98"/>
      <c r="B151" s="121" t="s">
        <v>55</v>
      </c>
      <c r="C151" s="317" t="s">
        <v>56</v>
      </c>
      <c r="D151" s="318"/>
      <c r="E151" s="318"/>
      <c r="F151" s="319"/>
      <c r="H151" s="81"/>
      <c r="I151" s="62"/>
      <c r="J151" s="7" t="s">
        <v>57</v>
      </c>
      <c r="K151" s="7"/>
      <c r="L151" s="81"/>
      <c r="M151" s="81"/>
      <c r="N151" s="81"/>
      <c r="O151" s="81"/>
      <c r="P151" s="81"/>
      <c r="Q151" s="81"/>
      <c r="R151" s="81"/>
      <c r="S151" s="81"/>
      <c r="T151" s="81"/>
    </row>
    <row r="152" spans="1:20" ht="37.5" customHeight="1" x14ac:dyDescent="0.15">
      <c r="A152" s="98"/>
      <c r="B152" s="104"/>
      <c r="C152" s="295" t="s">
        <v>356</v>
      </c>
      <c r="D152" s="296"/>
      <c r="E152" s="320"/>
      <c r="F152" s="105"/>
      <c r="G152" s="86"/>
      <c r="H152" s="81"/>
      <c r="I152" s="62">
        <v>0</v>
      </c>
      <c r="J152" s="7" t="s">
        <v>58</v>
      </c>
      <c r="K152" s="7">
        <v>1</v>
      </c>
      <c r="L152" s="81">
        <v>57616</v>
      </c>
      <c r="M152" s="81"/>
      <c r="N152" s="81"/>
      <c r="O152" s="81"/>
      <c r="P152" s="81" t="str">
        <f>IF(I152=3,1,"")</f>
        <v/>
      </c>
      <c r="Q152" s="81" t="str">
        <f>IF(I152=2,1,"")</f>
        <v/>
      </c>
      <c r="R152" s="81" t="str">
        <f>IF(I152=1,1,"")</f>
        <v/>
      </c>
      <c r="S152" s="81"/>
      <c r="T152" s="81"/>
    </row>
    <row r="153" spans="1:20" ht="37.5" customHeight="1" x14ac:dyDescent="0.15">
      <c r="A153" s="98"/>
      <c r="B153" s="104"/>
      <c r="C153" s="295" t="s">
        <v>357</v>
      </c>
      <c r="D153" s="296"/>
      <c r="E153" s="320"/>
      <c r="F153" s="105"/>
      <c r="G153" s="86"/>
      <c r="H153" s="81"/>
      <c r="I153" s="62">
        <v>0</v>
      </c>
      <c r="J153" s="7" t="s">
        <v>58</v>
      </c>
      <c r="K153" s="7">
        <v>2</v>
      </c>
      <c r="L153" s="81">
        <v>57617</v>
      </c>
      <c r="M153" s="81"/>
      <c r="N153" s="81"/>
      <c r="O153" s="81"/>
      <c r="P153" s="81" t="str">
        <f>IF(I153=3,1,"")</f>
        <v/>
      </c>
      <c r="Q153" s="81" t="str">
        <f>IF(I153=2,1,"")</f>
        <v/>
      </c>
      <c r="R153" s="81" t="str">
        <f>IF(I153=1,1,"")</f>
        <v/>
      </c>
      <c r="S153" s="81"/>
      <c r="T153" s="81"/>
    </row>
    <row r="154" spans="1:20" ht="37.5" customHeight="1" x14ac:dyDescent="0.15">
      <c r="A154" s="98"/>
      <c r="B154" s="104"/>
      <c r="C154" s="295" t="s">
        <v>358</v>
      </c>
      <c r="D154" s="296"/>
      <c r="E154" s="320"/>
      <c r="F154" s="105"/>
      <c r="G154" s="86"/>
      <c r="H154" s="81"/>
      <c r="I154" s="62">
        <v>0</v>
      </c>
      <c r="J154" s="7" t="s">
        <v>58</v>
      </c>
      <c r="K154" s="7">
        <v>3</v>
      </c>
      <c r="L154" s="81">
        <v>57618</v>
      </c>
      <c r="M154" s="81"/>
      <c r="N154" s="81"/>
      <c r="O154" s="81"/>
      <c r="P154" s="81" t="str">
        <f>IF(I154=3,1,"")</f>
        <v/>
      </c>
      <c r="Q154" s="81" t="str">
        <f>IF(I154=2,1,"")</f>
        <v/>
      </c>
      <c r="R154" s="81" t="str">
        <f>IF(I154=1,1,"")</f>
        <v/>
      </c>
      <c r="S154" s="81"/>
      <c r="T154" s="81"/>
    </row>
    <row r="155" spans="1:20" ht="37.5" customHeight="1" thickBot="1" x14ac:dyDescent="0.2">
      <c r="A155" s="98"/>
      <c r="B155" s="104"/>
      <c r="C155" s="295" t="s">
        <v>359</v>
      </c>
      <c r="D155" s="296"/>
      <c r="E155" s="320"/>
      <c r="F155" s="105"/>
      <c r="G155" s="86"/>
      <c r="H155" s="81"/>
      <c r="I155" s="62">
        <v>0</v>
      </c>
      <c r="J155" s="7" t="s">
        <v>58</v>
      </c>
      <c r="K155" s="7">
        <v>4</v>
      </c>
      <c r="L155" s="81">
        <v>57619</v>
      </c>
      <c r="M155" s="81"/>
      <c r="N155" s="81"/>
      <c r="O155" s="81"/>
      <c r="P155" s="81" t="str">
        <f>IF(I155=3,1,"")</f>
        <v/>
      </c>
      <c r="Q155" s="81" t="str">
        <f>IF(I155=2,1,"")</f>
        <v/>
      </c>
      <c r="R155" s="81" t="str">
        <f>IF(I155=1,1,"")</f>
        <v/>
      </c>
      <c r="S155" s="81"/>
      <c r="T155" s="81"/>
    </row>
    <row r="156" spans="1:20" ht="20.25" customHeight="1" x14ac:dyDescent="0.15">
      <c r="A156" s="106"/>
      <c r="B156" s="321" t="s">
        <v>360</v>
      </c>
      <c r="C156" s="322"/>
      <c r="D156" s="323" t="str">
        <f>IF(AND(LEN(SBcaseB1_3)&lt;&gt;0,COUNT(R151:R155)=4),SBcheckBB_3,(IF(LEN(SBcheckBA_3)&lt;&gt;0,SBcheckBA_3, SBcheckBB_3)))</f>
        <v>評価項目3の講評を入力してください</v>
      </c>
      <c r="E156" s="323"/>
      <c r="F156" s="324"/>
      <c r="H156" s="81"/>
      <c r="I156" s="62"/>
      <c r="J156" s="7" t="s">
        <v>59</v>
      </c>
      <c r="K156" s="7"/>
      <c r="L156" s="81"/>
      <c r="M156" s="81"/>
      <c r="N156" s="81"/>
      <c r="O156" s="81"/>
      <c r="P156" s="81"/>
      <c r="Q156" s="81"/>
      <c r="R156" s="81"/>
      <c r="S156" s="81"/>
      <c r="T156" s="81"/>
    </row>
    <row r="157" spans="1:20" s="110" customFormat="1" ht="21" customHeight="1" x14ac:dyDescent="0.15">
      <c r="A157" s="118"/>
      <c r="B157" s="304"/>
      <c r="C157" s="305"/>
      <c r="D157" s="305"/>
      <c r="E157" s="305"/>
      <c r="F157" s="306"/>
      <c r="G157" s="2" t="str">
        <f>IF(LEN(B157)=0,"",IF(40-LEN(B157)&gt;0,"残り" &amp; 40-LEN(B157) &amp; "文字",IF(40-LEN(B157)=0,"","文字数がオーバーしています")))</f>
        <v/>
      </c>
      <c r="H157" s="107"/>
      <c r="I157" s="108"/>
      <c r="J157" s="7" t="s">
        <v>82</v>
      </c>
      <c r="K157" s="107"/>
      <c r="L157" s="107"/>
      <c r="M157" s="109"/>
      <c r="N157" s="109"/>
      <c r="O157" s="109"/>
      <c r="P157" s="109"/>
      <c r="Q157" s="109"/>
      <c r="R157" s="109"/>
      <c r="S157" s="81"/>
      <c r="T157" s="109"/>
    </row>
    <row r="158" spans="1:20" s="110" customFormat="1" ht="65.099999999999994" customHeight="1" x14ac:dyDescent="0.15">
      <c r="A158" s="119"/>
      <c r="B158" s="307"/>
      <c r="C158" s="308"/>
      <c r="D158" s="308"/>
      <c r="E158" s="308"/>
      <c r="F158" s="309"/>
      <c r="G158" s="2" t="str">
        <f>IF(LEN(B158)=0,"",IF(256-LEN(B158)&gt;0,"残り" &amp; 256-LEN(B158) &amp; "文字",IF(256-LEN(B158)=0,"","文字数がオーバーしています")))</f>
        <v/>
      </c>
      <c r="H158" s="107"/>
      <c r="I158" s="108"/>
      <c r="J158" s="7" t="s">
        <v>85</v>
      </c>
      <c r="K158" s="107"/>
      <c r="L158" s="107"/>
      <c r="M158" s="109"/>
      <c r="N158" s="109"/>
      <c r="O158" s="109"/>
      <c r="P158" s="109"/>
      <c r="Q158" s="109"/>
      <c r="R158" s="109"/>
      <c r="S158" s="81"/>
      <c r="T158" s="109"/>
    </row>
    <row r="159" spans="1:20" s="110" customFormat="1" ht="21" customHeight="1" x14ac:dyDescent="0.15">
      <c r="A159" s="119"/>
      <c r="B159" s="310"/>
      <c r="C159" s="311"/>
      <c r="D159" s="311"/>
      <c r="E159" s="311"/>
      <c r="F159" s="312"/>
      <c r="G159" s="2" t="str">
        <f>IF(LEN(B159)=0,"",IF(40-LEN(B159)&gt;0,"残り" &amp; 40-LEN(B159) &amp; "文字",IF(40-LEN(B159)=0,"","文字数がオーバーしています")))</f>
        <v/>
      </c>
      <c r="H159" s="107"/>
      <c r="I159" s="108"/>
      <c r="J159" s="7" t="s">
        <v>83</v>
      </c>
      <c r="K159" s="107"/>
      <c r="L159" s="107"/>
      <c r="M159" s="109"/>
      <c r="N159" s="109"/>
      <c r="O159" s="109"/>
      <c r="P159" s="109"/>
      <c r="Q159" s="109"/>
      <c r="R159" s="109"/>
      <c r="S159" s="81"/>
      <c r="T159" s="109"/>
    </row>
    <row r="160" spans="1:20" s="110" customFormat="1" ht="65.099999999999994" customHeight="1" x14ac:dyDescent="0.15">
      <c r="A160" s="119"/>
      <c r="B160" s="313"/>
      <c r="C160" s="313"/>
      <c r="D160" s="313"/>
      <c r="E160" s="313"/>
      <c r="F160" s="314"/>
      <c r="G160" s="2" t="str">
        <f>IF(LEN(B160)=0,"",IF(256-LEN(B160)&gt;0,"残り" &amp; 256-LEN(B160) &amp; "文字",IF(256-LEN(B160)=0,"","文字数がオーバーしています")))</f>
        <v/>
      </c>
      <c r="H160" s="107"/>
      <c r="I160" s="108"/>
      <c r="J160" s="7" t="s">
        <v>86</v>
      </c>
      <c r="K160" s="107"/>
      <c r="L160" s="107"/>
      <c r="M160" s="109"/>
      <c r="N160" s="109"/>
      <c r="O160" s="109"/>
      <c r="P160" s="109"/>
      <c r="Q160" s="109"/>
      <c r="R160" s="109"/>
      <c r="S160" s="81"/>
      <c r="T160" s="109"/>
    </row>
    <row r="161" spans="1:20" s="110" customFormat="1" ht="21" customHeight="1" x14ac:dyDescent="0.15">
      <c r="A161" s="119"/>
      <c r="B161" s="310"/>
      <c r="C161" s="311"/>
      <c r="D161" s="311"/>
      <c r="E161" s="311"/>
      <c r="F161" s="312"/>
      <c r="G161" s="2" t="str">
        <f>IF(LEN(B161)=0,"",IF(40-LEN(B161)&gt;0,"残り" &amp; 40-LEN(B161) &amp; "文字",IF(40-LEN(B161)=0,"","文字数がオーバーしています")))</f>
        <v/>
      </c>
      <c r="H161" s="107"/>
      <c r="I161" s="108"/>
      <c r="J161" s="7" t="s">
        <v>84</v>
      </c>
      <c r="K161" s="107"/>
      <c r="L161" s="107"/>
      <c r="M161" s="109"/>
      <c r="N161" s="109"/>
      <c r="O161" s="109"/>
      <c r="P161" s="109"/>
      <c r="Q161" s="109"/>
      <c r="R161" s="109"/>
      <c r="S161" s="81"/>
      <c r="T161" s="109"/>
    </row>
    <row r="162" spans="1:20" s="110" customFormat="1" ht="65.099999999999994" customHeight="1" thickBot="1" x14ac:dyDescent="0.2">
      <c r="A162" s="111"/>
      <c r="B162" s="315"/>
      <c r="C162" s="315"/>
      <c r="D162" s="315"/>
      <c r="E162" s="315"/>
      <c r="F162" s="316"/>
      <c r="G162" s="2" t="str">
        <f>IF(LEN(B162)=0,"",IF(256-LEN(B162)&gt;0,"残り" &amp; 256-LEN(B162) &amp; "文字",IF(256-LEN(B162)=0,"","文字数がオーバーしています")))</f>
        <v/>
      </c>
      <c r="H162" s="107"/>
      <c r="I162" s="108"/>
      <c r="J162" s="7" t="s">
        <v>87</v>
      </c>
      <c r="K162" s="107"/>
      <c r="L162" s="107"/>
      <c r="M162" s="109"/>
      <c r="N162" s="109"/>
      <c r="O162" s="109"/>
      <c r="P162" s="109"/>
      <c r="Q162" s="109"/>
      <c r="R162" s="109"/>
      <c r="S162" s="81"/>
      <c r="T162" s="109"/>
    </row>
    <row r="163" spans="1:20" ht="14.25" thickTop="1" x14ac:dyDescent="0.15">
      <c r="A163" s="98">
        <v>4</v>
      </c>
      <c r="B163" s="99" t="s">
        <v>261</v>
      </c>
      <c r="C163" s="326" t="str">
        <f>IF((MIN(I166:I170)=0),"標準項目の「あり」「なし」を選択してください","")</f>
        <v>標準項目の「あり」「なし」を選択してください</v>
      </c>
      <c r="D163" s="326"/>
      <c r="E163" s="326"/>
      <c r="F163" s="327"/>
      <c r="H163" s="81"/>
      <c r="I163" s="62"/>
      <c r="J163" s="7" t="s">
        <v>69</v>
      </c>
      <c r="K163" s="7"/>
      <c r="L163" s="81"/>
      <c r="M163" s="81"/>
      <c r="N163" s="81"/>
      <c r="O163" s="81"/>
      <c r="P163" s="81"/>
      <c r="Q163" s="81"/>
      <c r="R163" s="81"/>
      <c r="S163" s="81"/>
      <c r="T163" s="81"/>
    </row>
    <row r="164" spans="1:20" s="103" customFormat="1" ht="37.5" customHeight="1" x14ac:dyDescent="0.15">
      <c r="A164" s="100" t="s">
        <v>60</v>
      </c>
      <c r="B164" s="274" t="s">
        <v>361</v>
      </c>
      <c r="C164" s="275"/>
      <c r="D164" s="328" t="str">
        <f xml:space="preserve"> "評点（" &amp; REPT("○",COUNT(P166:P170)) &amp; REPT("●",COUNT(Q166:Q170)) &amp; "）"</f>
        <v>評点（）</v>
      </c>
      <c r="E164" s="328"/>
      <c r="F164" s="122" t="str">
        <f>IF(COUNT(R166:R170)&gt;0,"・非該当" &amp; COUNT(R166:R170),"")</f>
        <v/>
      </c>
      <c r="G164" s="86"/>
      <c r="H164" s="101"/>
      <c r="I164" s="102" t="str">
        <f>IF(MIN(I166:I170)=0,"",IF(COUNT(P166:Q170)=0,"-",IF(COUNT(P166:Q170)=COUNT(P166:P170),"A",IF(COUNT(P166:P170)=0,"C","B"))))</f>
        <v/>
      </c>
      <c r="J164" s="7" t="s">
        <v>54</v>
      </c>
      <c r="K164" s="102">
        <v>4</v>
      </c>
      <c r="L164" s="101">
        <v>16712</v>
      </c>
      <c r="M164" s="101"/>
      <c r="N164" s="101"/>
      <c r="O164" s="101"/>
      <c r="P164" s="101"/>
      <c r="Q164" s="101"/>
      <c r="R164" s="101"/>
      <c r="S164" s="81"/>
      <c r="T164" s="101"/>
    </row>
    <row r="165" spans="1:20" x14ac:dyDescent="0.15">
      <c r="A165" s="98"/>
      <c r="B165" s="121" t="s">
        <v>55</v>
      </c>
      <c r="C165" s="317" t="s">
        <v>56</v>
      </c>
      <c r="D165" s="318"/>
      <c r="E165" s="318"/>
      <c r="F165" s="319"/>
      <c r="H165" s="81"/>
      <c r="I165" s="62"/>
      <c r="J165" s="7" t="s">
        <v>57</v>
      </c>
      <c r="K165" s="7"/>
      <c r="L165" s="81"/>
      <c r="M165" s="81"/>
      <c r="N165" s="81"/>
      <c r="O165" s="81"/>
      <c r="P165" s="81"/>
      <c r="Q165" s="81"/>
      <c r="R165" s="81"/>
      <c r="S165" s="81"/>
      <c r="T165" s="81"/>
    </row>
    <row r="166" spans="1:20" ht="37.5" customHeight="1" x14ac:dyDescent="0.15">
      <c r="A166" s="98"/>
      <c r="B166" s="104"/>
      <c r="C166" s="295" t="s">
        <v>362</v>
      </c>
      <c r="D166" s="296"/>
      <c r="E166" s="320"/>
      <c r="F166" s="105"/>
      <c r="G166" s="86"/>
      <c r="H166" s="81"/>
      <c r="I166" s="62">
        <v>0</v>
      </c>
      <c r="J166" s="7" t="s">
        <v>58</v>
      </c>
      <c r="K166" s="7">
        <v>1</v>
      </c>
      <c r="L166" s="81">
        <v>57620</v>
      </c>
      <c r="M166" s="81"/>
      <c r="N166" s="81"/>
      <c r="O166" s="81"/>
      <c r="P166" s="81" t="str">
        <f>IF(I166=3,1,"")</f>
        <v/>
      </c>
      <c r="Q166" s="81" t="str">
        <f>IF(I166=2,1,"")</f>
        <v/>
      </c>
      <c r="R166" s="81" t="str">
        <f>IF(I166=1,1,"")</f>
        <v/>
      </c>
      <c r="S166" s="81"/>
      <c r="T166" s="81"/>
    </row>
    <row r="167" spans="1:20" ht="37.5" customHeight="1" x14ac:dyDescent="0.15">
      <c r="A167" s="98"/>
      <c r="B167" s="104"/>
      <c r="C167" s="295" t="s">
        <v>363</v>
      </c>
      <c r="D167" s="296"/>
      <c r="E167" s="320"/>
      <c r="F167" s="105"/>
      <c r="G167" s="86"/>
      <c r="H167" s="81"/>
      <c r="I167" s="62">
        <v>0</v>
      </c>
      <c r="J167" s="7" t="s">
        <v>58</v>
      </c>
      <c r="K167" s="7">
        <v>2</v>
      </c>
      <c r="L167" s="81">
        <v>57621</v>
      </c>
      <c r="M167" s="81"/>
      <c r="N167" s="81"/>
      <c r="O167" s="81"/>
      <c r="P167" s="81" t="str">
        <f>IF(I167=3,1,"")</f>
        <v/>
      </c>
      <c r="Q167" s="81" t="str">
        <f>IF(I167=2,1,"")</f>
        <v/>
      </c>
      <c r="R167" s="81" t="str">
        <f>IF(I167=1,1,"")</f>
        <v/>
      </c>
      <c r="S167" s="81"/>
      <c r="T167" s="81"/>
    </row>
    <row r="168" spans="1:20" ht="37.5" customHeight="1" x14ac:dyDescent="0.15">
      <c r="A168" s="98"/>
      <c r="B168" s="104"/>
      <c r="C168" s="295" t="s">
        <v>364</v>
      </c>
      <c r="D168" s="296"/>
      <c r="E168" s="320"/>
      <c r="F168" s="105"/>
      <c r="G168" s="86"/>
      <c r="H168" s="81"/>
      <c r="I168" s="62">
        <v>0</v>
      </c>
      <c r="J168" s="7" t="s">
        <v>58</v>
      </c>
      <c r="K168" s="7">
        <v>3</v>
      </c>
      <c r="L168" s="81">
        <v>57622</v>
      </c>
      <c r="M168" s="81"/>
      <c r="N168" s="81"/>
      <c r="O168" s="81"/>
      <c r="P168" s="81" t="str">
        <f>IF(I168=3,1,"")</f>
        <v/>
      </c>
      <c r="Q168" s="81" t="str">
        <f>IF(I168=2,1,"")</f>
        <v/>
      </c>
      <c r="R168" s="81" t="str">
        <f>IF(I168=1,1,"")</f>
        <v/>
      </c>
      <c r="S168" s="81"/>
      <c r="T168" s="81"/>
    </row>
    <row r="169" spans="1:20" ht="37.5" customHeight="1" x14ac:dyDescent="0.15">
      <c r="A169" s="98"/>
      <c r="B169" s="104"/>
      <c r="C169" s="295" t="s">
        <v>365</v>
      </c>
      <c r="D169" s="296"/>
      <c r="E169" s="320"/>
      <c r="F169" s="105"/>
      <c r="G169" s="86"/>
      <c r="H169" s="81"/>
      <c r="I169" s="62">
        <v>0</v>
      </c>
      <c r="J169" s="7" t="s">
        <v>58</v>
      </c>
      <c r="K169" s="7">
        <v>4</v>
      </c>
      <c r="L169" s="81">
        <v>57623</v>
      </c>
      <c r="M169" s="81"/>
      <c r="N169" s="81"/>
      <c r="O169" s="81"/>
      <c r="P169" s="81" t="str">
        <f>IF(I169=3,1,"")</f>
        <v/>
      </c>
      <c r="Q169" s="81" t="str">
        <f>IF(I169=2,1,"")</f>
        <v/>
      </c>
      <c r="R169" s="81" t="str">
        <f>IF(I169=1,1,"")</f>
        <v/>
      </c>
      <c r="S169" s="81"/>
      <c r="T169" s="81"/>
    </row>
    <row r="170" spans="1:20" ht="37.5" customHeight="1" thickBot="1" x14ac:dyDescent="0.2">
      <c r="A170" s="98"/>
      <c r="B170" s="104"/>
      <c r="C170" s="295" t="s">
        <v>366</v>
      </c>
      <c r="D170" s="296"/>
      <c r="E170" s="320"/>
      <c r="F170" s="105"/>
      <c r="G170" s="86"/>
      <c r="H170" s="81"/>
      <c r="I170" s="62">
        <v>0</v>
      </c>
      <c r="J170" s="7" t="s">
        <v>58</v>
      </c>
      <c r="K170" s="7">
        <v>5</v>
      </c>
      <c r="L170" s="81">
        <v>57624</v>
      </c>
      <c r="M170" s="81"/>
      <c r="N170" s="81"/>
      <c r="O170" s="81"/>
      <c r="P170" s="81" t="str">
        <f>IF(I170=3,1,"")</f>
        <v/>
      </c>
      <c r="Q170" s="81" t="str">
        <f>IF(I170=2,1,"")</f>
        <v/>
      </c>
      <c r="R170" s="81" t="str">
        <f>IF(I170=1,1,"")</f>
        <v/>
      </c>
      <c r="S170" s="81"/>
      <c r="T170" s="81"/>
    </row>
    <row r="171" spans="1:20" ht="20.25" customHeight="1" x14ac:dyDescent="0.15">
      <c r="A171" s="106"/>
      <c r="B171" s="321" t="s">
        <v>367</v>
      </c>
      <c r="C171" s="322"/>
      <c r="D171" s="323" t="str">
        <f>IF(AND(LEN(SBcaseB1_4)&lt;&gt;0,COUNT(R165:R170)=5),SBcheckBB_4,(IF(LEN(SBcheckBA_4)&lt;&gt;0,SBcheckBA_4, SBcheckBB_4)))</f>
        <v>評価項目4の講評を入力してください</v>
      </c>
      <c r="E171" s="323"/>
      <c r="F171" s="324"/>
      <c r="H171" s="81"/>
      <c r="I171" s="62"/>
      <c r="J171" s="7" t="s">
        <v>59</v>
      </c>
      <c r="K171" s="7"/>
      <c r="L171" s="81"/>
      <c r="M171" s="81"/>
      <c r="N171" s="81"/>
      <c r="O171" s="81"/>
      <c r="P171" s="81"/>
      <c r="Q171" s="81"/>
      <c r="R171" s="81"/>
      <c r="S171" s="81"/>
      <c r="T171" s="81"/>
    </row>
    <row r="172" spans="1:20" s="110" customFormat="1" ht="21" customHeight="1" x14ac:dyDescent="0.15">
      <c r="A172" s="118"/>
      <c r="B172" s="304"/>
      <c r="C172" s="305"/>
      <c r="D172" s="305"/>
      <c r="E172" s="305"/>
      <c r="F172" s="306"/>
      <c r="G172" s="2" t="str">
        <f>IF(LEN(B172)=0,"",IF(40-LEN(B172)&gt;0,"残り" &amp; 40-LEN(B172) &amp; "文字",IF(40-LEN(B172)=0,"","文字数がオーバーしています")))</f>
        <v/>
      </c>
      <c r="H172" s="107"/>
      <c r="I172" s="108"/>
      <c r="J172" s="7" t="s">
        <v>82</v>
      </c>
      <c r="K172" s="107"/>
      <c r="L172" s="107"/>
      <c r="M172" s="109"/>
      <c r="N172" s="109"/>
      <c r="O172" s="109"/>
      <c r="P172" s="109"/>
      <c r="Q172" s="109"/>
      <c r="R172" s="109"/>
      <c r="S172" s="81"/>
      <c r="T172" s="109"/>
    </row>
    <row r="173" spans="1:20" s="110" customFormat="1" ht="65.099999999999994" customHeight="1" x14ac:dyDescent="0.15">
      <c r="A173" s="119"/>
      <c r="B173" s="307"/>
      <c r="C173" s="308"/>
      <c r="D173" s="308"/>
      <c r="E173" s="308"/>
      <c r="F173" s="309"/>
      <c r="G173" s="2" t="str">
        <f>IF(LEN(B173)=0,"",IF(256-LEN(B173)&gt;0,"残り" &amp; 256-LEN(B173) &amp; "文字",IF(256-LEN(B173)=0,"","文字数がオーバーしています")))</f>
        <v/>
      </c>
      <c r="H173" s="107"/>
      <c r="I173" s="108"/>
      <c r="J173" s="7" t="s">
        <v>85</v>
      </c>
      <c r="K173" s="107"/>
      <c r="L173" s="107"/>
      <c r="M173" s="109"/>
      <c r="N173" s="109"/>
      <c r="O173" s="109"/>
      <c r="P173" s="109"/>
      <c r="Q173" s="109"/>
      <c r="R173" s="109"/>
      <c r="S173" s="81"/>
      <c r="T173" s="109"/>
    </row>
    <row r="174" spans="1:20" s="110" customFormat="1" ht="21" customHeight="1" x14ac:dyDescent="0.15">
      <c r="A174" s="119"/>
      <c r="B174" s="310"/>
      <c r="C174" s="311"/>
      <c r="D174" s="311"/>
      <c r="E174" s="311"/>
      <c r="F174" s="312"/>
      <c r="G174" s="2" t="str">
        <f>IF(LEN(B174)=0,"",IF(40-LEN(B174)&gt;0,"残り" &amp; 40-LEN(B174) &amp; "文字",IF(40-LEN(B174)=0,"","文字数がオーバーしています")))</f>
        <v/>
      </c>
      <c r="H174" s="107"/>
      <c r="I174" s="108"/>
      <c r="J174" s="7" t="s">
        <v>83</v>
      </c>
      <c r="K174" s="107"/>
      <c r="L174" s="107"/>
      <c r="M174" s="109"/>
      <c r="N174" s="109"/>
      <c r="O174" s="109"/>
      <c r="P174" s="109"/>
      <c r="Q174" s="109"/>
      <c r="R174" s="109"/>
      <c r="S174" s="81"/>
      <c r="T174" s="109"/>
    </row>
    <row r="175" spans="1:20" s="110" customFormat="1" ht="65.099999999999994" customHeight="1" x14ac:dyDescent="0.15">
      <c r="A175" s="119"/>
      <c r="B175" s="313"/>
      <c r="C175" s="313"/>
      <c r="D175" s="313"/>
      <c r="E175" s="313"/>
      <c r="F175" s="314"/>
      <c r="G175" s="2" t="str">
        <f>IF(LEN(B175)=0,"",IF(256-LEN(B175)&gt;0,"残り" &amp; 256-LEN(B175) &amp; "文字",IF(256-LEN(B175)=0,"","文字数がオーバーしています")))</f>
        <v/>
      </c>
      <c r="H175" s="107"/>
      <c r="I175" s="108"/>
      <c r="J175" s="7" t="s">
        <v>86</v>
      </c>
      <c r="K175" s="107"/>
      <c r="L175" s="107"/>
      <c r="M175" s="109"/>
      <c r="N175" s="109"/>
      <c r="O175" s="109"/>
      <c r="P175" s="109"/>
      <c r="Q175" s="109"/>
      <c r="R175" s="109"/>
      <c r="S175" s="81"/>
      <c r="T175" s="109"/>
    </row>
    <row r="176" spans="1:20" s="110" customFormat="1" ht="21" customHeight="1" x14ac:dyDescent="0.15">
      <c r="A176" s="119"/>
      <c r="B176" s="310"/>
      <c r="C176" s="311"/>
      <c r="D176" s="311"/>
      <c r="E176" s="311"/>
      <c r="F176" s="312"/>
      <c r="G176" s="2" t="str">
        <f>IF(LEN(B176)=0,"",IF(40-LEN(B176)&gt;0,"残り" &amp; 40-LEN(B176) &amp; "文字",IF(40-LEN(B176)=0,"","文字数がオーバーしています")))</f>
        <v/>
      </c>
      <c r="H176" s="107"/>
      <c r="I176" s="108"/>
      <c r="J176" s="7" t="s">
        <v>84</v>
      </c>
      <c r="K176" s="107"/>
      <c r="L176" s="107"/>
      <c r="M176" s="109"/>
      <c r="N176" s="109"/>
      <c r="O176" s="109"/>
      <c r="P176" s="109"/>
      <c r="Q176" s="109"/>
      <c r="R176" s="109"/>
      <c r="S176" s="81"/>
      <c r="T176" s="109"/>
    </row>
    <row r="177" spans="1:20" s="110" customFormat="1" ht="65.099999999999994" customHeight="1" thickBot="1" x14ac:dyDescent="0.2">
      <c r="A177" s="111"/>
      <c r="B177" s="315"/>
      <c r="C177" s="315"/>
      <c r="D177" s="315"/>
      <c r="E177" s="315"/>
      <c r="F177" s="316"/>
      <c r="G177" s="2" t="str">
        <f>IF(LEN(B177)=0,"",IF(256-LEN(B177)&gt;0,"残り" &amp; 256-LEN(B177) &amp; "文字",IF(256-LEN(B177)=0,"","文字数がオーバーしています")))</f>
        <v/>
      </c>
      <c r="H177" s="107"/>
      <c r="I177" s="108"/>
      <c r="J177" s="7" t="s">
        <v>87</v>
      </c>
      <c r="K177" s="107"/>
      <c r="L177" s="107"/>
      <c r="M177" s="109"/>
      <c r="N177" s="109"/>
      <c r="O177" s="109"/>
      <c r="P177" s="109"/>
      <c r="Q177" s="109"/>
      <c r="R177" s="109"/>
      <c r="S177" s="81"/>
      <c r="T177" s="109"/>
    </row>
    <row r="178" spans="1:20" ht="14.25" thickTop="1" x14ac:dyDescent="0.15">
      <c r="A178" s="98">
        <v>5</v>
      </c>
      <c r="B178" s="99" t="s">
        <v>369</v>
      </c>
      <c r="C178" s="326" t="str">
        <f>IF((MIN(I181:I185)=0),"標準項目の「あり」「なし」を選択してください","")</f>
        <v>標準項目の「あり」「なし」を選択してください</v>
      </c>
      <c r="D178" s="326"/>
      <c r="E178" s="326"/>
      <c r="F178" s="327"/>
      <c r="H178" s="81"/>
      <c r="I178" s="62"/>
      <c r="J178" s="7" t="s">
        <v>69</v>
      </c>
      <c r="K178" s="7"/>
      <c r="L178" s="81"/>
      <c r="M178" s="81"/>
      <c r="N178" s="81"/>
      <c r="O178" s="81"/>
      <c r="P178" s="81"/>
      <c r="Q178" s="81"/>
      <c r="R178" s="81"/>
      <c r="S178" s="81"/>
      <c r="T178" s="81"/>
    </row>
    <row r="179" spans="1:20" s="103" customFormat="1" ht="37.5" customHeight="1" x14ac:dyDescent="0.15">
      <c r="A179" s="100" t="s">
        <v>60</v>
      </c>
      <c r="B179" s="274" t="s">
        <v>368</v>
      </c>
      <c r="C179" s="275"/>
      <c r="D179" s="328" t="str">
        <f xml:space="preserve"> "評点（" &amp; REPT("○",COUNT(P181:P185)) &amp; REPT("●",COUNT(Q181:Q185)) &amp; "）"</f>
        <v>評点（）</v>
      </c>
      <c r="E179" s="328"/>
      <c r="F179" s="122" t="str">
        <f>IF(COUNT(R181:R185)&gt;0,"・非該当" &amp; COUNT(R181:R185),"")</f>
        <v/>
      </c>
      <c r="G179" s="86"/>
      <c r="H179" s="101"/>
      <c r="I179" s="102" t="str">
        <f>IF(MIN(I181:I185)=0,"",IF(COUNT(P181:Q185)=0,"-",IF(COUNT(P181:Q185)=COUNT(P181:P185),"A",IF(COUNT(P181:P185)=0,"C","B"))))</f>
        <v/>
      </c>
      <c r="J179" s="7" t="s">
        <v>54</v>
      </c>
      <c r="K179" s="102">
        <v>5</v>
      </c>
      <c r="L179" s="101">
        <v>16713</v>
      </c>
      <c r="M179" s="101"/>
      <c r="N179" s="101"/>
      <c r="O179" s="101"/>
      <c r="P179" s="101"/>
      <c r="Q179" s="101"/>
      <c r="R179" s="101"/>
      <c r="S179" s="81"/>
      <c r="T179" s="101"/>
    </row>
    <row r="180" spans="1:20" x14ac:dyDescent="0.15">
      <c r="A180" s="98"/>
      <c r="B180" s="121" t="s">
        <v>55</v>
      </c>
      <c r="C180" s="317" t="s">
        <v>56</v>
      </c>
      <c r="D180" s="318"/>
      <c r="E180" s="318"/>
      <c r="F180" s="319"/>
      <c r="H180" s="81"/>
      <c r="I180" s="62"/>
      <c r="J180" s="7" t="s">
        <v>57</v>
      </c>
      <c r="K180" s="7"/>
      <c r="L180" s="81"/>
      <c r="M180" s="81"/>
      <c r="N180" s="81"/>
      <c r="O180" s="81"/>
      <c r="P180" s="81"/>
      <c r="Q180" s="81"/>
      <c r="R180" s="81"/>
      <c r="S180" s="81"/>
      <c r="T180" s="81"/>
    </row>
    <row r="181" spans="1:20" ht="37.5" customHeight="1" x14ac:dyDescent="0.15">
      <c r="A181" s="98"/>
      <c r="B181" s="104"/>
      <c r="C181" s="295" t="s">
        <v>370</v>
      </c>
      <c r="D181" s="296"/>
      <c r="E181" s="320"/>
      <c r="F181" s="105"/>
      <c r="G181" s="86"/>
      <c r="H181" s="81"/>
      <c r="I181" s="62">
        <v>0</v>
      </c>
      <c r="J181" s="7" t="s">
        <v>58</v>
      </c>
      <c r="K181" s="7">
        <v>1</v>
      </c>
      <c r="L181" s="81">
        <v>57625</v>
      </c>
      <c r="M181" s="81"/>
      <c r="N181" s="81"/>
      <c r="O181" s="81"/>
      <c r="P181" s="81" t="str">
        <f>IF(I181=3,1,"")</f>
        <v/>
      </c>
      <c r="Q181" s="81" t="str">
        <f>IF(I181=2,1,"")</f>
        <v/>
      </c>
      <c r="R181" s="81" t="str">
        <f>IF(I181=1,1,"")</f>
        <v/>
      </c>
      <c r="S181" s="81"/>
      <c r="T181" s="81"/>
    </row>
    <row r="182" spans="1:20" ht="37.5" customHeight="1" x14ac:dyDescent="0.15">
      <c r="A182" s="98"/>
      <c r="B182" s="104"/>
      <c r="C182" s="295" t="s">
        <v>371</v>
      </c>
      <c r="D182" s="296"/>
      <c r="E182" s="320"/>
      <c r="F182" s="105"/>
      <c r="G182" s="86"/>
      <c r="H182" s="81"/>
      <c r="I182" s="62">
        <v>0</v>
      </c>
      <c r="J182" s="7" t="s">
        <v>58</v>
      </c>
      <c r="K182" s="7">
        <v>2</v>
      </c>
      <c r="L182" s="81">
        <v>57626</v>
      </c>
      <c r="M182" s="81"/>
      <c r="N182" s="81"/>
      <c r="O182" s="81"/>
      <c r="P182" s="81" t="str">
        <f>IF(I182=3,1,"")</f>
        <v/>
      </c>
      <c r="Q182" s="81" t="str">
        <f>IF(I182=2,1,"")</f>
        <v/>
      </c>
      <c r="R182" s="81" t="str">
        <f>IF(I182=1,1,"")</f>
        <v/>
      </c>
      <c r="S182" s="81"/>
      <c r="T182" s="81"/>
    </row>
    <row r="183" spans="1:20" ht="37.5" customHeight="1" x14ac:dyDescent="0.15">
      <c r="A183" s="98"/>
      <c r="B183" s="104"/>
      <c r="C183" s="295" t="s">
        <v>372</v>
      </c>
      <c r="D183" s="296"/>
      <c r="E183" s="320"/>
      <c r="F183" s="105"/>
      <c r="G183" s="86"/>
      <c r="H183" s="81"/>
      <c r="I183" s="62">
        <v>0</v>
      </c>
      <c r="J183" s="7" t="s">
        <v>58</v>
      </c>
      <c r="K183" s="7">
        <v>3</v>
      </c>
      <c r="L183" s="81">
        <v>57627</v>
      </c>
      <c r="M183" s="81"/>
      <c r="N183" s="81"/>
      <c r="O183" s="81"/>
      <c r="P183" s="81" t="str">
        <f>IF(I183=3,1,"")</f>
        <v/>
      </c>
      <c r="Q183" s="81" t="str">
        <f>IF(I183=2,1,"")</f>
        <v/>
      </c>
      <c r="R183" s="81" t="str">
        <f>IF(I183=1,1,"")</f>
        <v/>
      </c>
      <c r="S183" s="81"/>
      <c r="T183" s="81"/>
    </row>
    <row r="184" spans="1:20" ht="37.5" customHeight="1" x14ac:dyDescent="0.15">
      <c r="A184" s="98"/>
      <c r="B184" s="104"/>
      <c r="C184" s="295" t="s">
        <v>373</v>
      </c>
      <c r="D184" s="296"/>
      <c r="E184" s="320"/>
      <c r="F184" s="105"/>
      <c r="G184" s="86"/>
      <c r="H184" s="81"/>
      <c r="I184" s="62">
        <v>0</v>
      </c>
      <c r="J184" s="7" t="s">
        <v>58</v>
      </c>
      <c r="K184" s="7">
        <v>4</v>
      </c>
      <c r="L184" s="81">
        <v>57628</v>
      </c>
      <c r="M184" s="81"/>
      <c r="N184" s="81"/>
      <c r="O184" s="81"/>
      <c r="P184" s="81" t="str">
        <f>IF(I184=3,1,"")</f>
        <v/>
      </c>
      <c r="Q184" s="81" t="str">
        <f>IF(I184=2,1,"")</f>
        <v/>
      </c>
      <c r="R184" s="81" t="str">
        <f>IF(I184=1,1,"")</f>
        <v/>
      </c>
      <c r="S184" s="81"/>
      <c r="T184" s="81"/>
    </row>
    <row r="185" spans="1:20" ht="37.5" customHeight="1" thickBot="1" x14ac:dyDescent="0.2">
      <c r="A185" s="98"/>
      <c r="B185" s="104"/>
      <c r="C185" s="295" t="s">
        <v>374</v>
      </c>
      <c r="D185" s="296"/>
      <c r="E185" s="320"/>
      <c r="F185" s="105"/>
      <c r="G185" s="86"/>
      <c r="H185" s="81"/>
      <c r="I185" s="62">
        <v>0</v>
      </c>
      <c r="J185" s="7" t="s">
        <v>58</v>
      </c>
      <c r="K185" s="7">
        <v>5</v>
      </c>
      <c r="L185" s="81">
        <v>57629</v>
      </c>
      <c r="M185" s="81"/>
      <c r="N185" s="81"/>
      <c r="O185" s="81"/>
      <c r="P185" s="81" t="str">
        <f>IF(I185=3,1,"")</f>
        <v/>
      </c>
      <c r="Q185" s="81" t="str">
        <f>IF(I185=2,1,"")</f>
        <v/>
      </c>
      <c r="R185" s="81" t="str">
        <f>IF(I185=1,1,"")</f>
        <v/>
      </c>
      <c r="S185" s="81"/>
      <c r="T185" s="81"/>
    </row>
    <row r="186" spans="1:20" ht="20.25" customHeight="1" x14ac:dyDescent="0.15">
      <c r="A186" s="106"/>
      <c r="B186" s="321" t="s">
        <v>375</v>
      </c>
      <c r="C186" s="322"/>
      <c r="D186" s="323" t="str">
        <f>IF(AND(LEN(SBcaseB1_5)&lt;&gt;0,COUNT(R180:R185)=5),SBcheckBB_5,(IF(LEN(SBcheckBA_5)&lt;&gt;0,SBcheckBA_5, SBcheckBB_5)))</f>
        <v>評価項目5の講評を入力してください</v>
      </c>
      <c r="E186" s="323"/>
      <c r="F186" s="324"/>
      <c r="H186" s="81"/>
      <c r="I186" s="62"/>
      <c r="J186" s="7" t="s">
        <v>59</v>
      </c>
      <c r="K186" s="7"/>
      <c r="L186" s="81"/>
      <c r="M186" s="81"/>
      <c r="N186" s="81"/>
      <c r="O186" s="81"/>
      <c r="P186" s="81"/>
      <c r="Q186" s="81"/>
      <c r="R186" s="81"/>
      <c r="S186" s="81"/>
      <c r="T186" s="81"/>
    </row>
    <row r="187" spans="1:20" s="110" customFormat="1" ht="21" customHeight="1" x14ac:dyDescent="0.15">
      <c r="A187" s="118"/>
      <c r="B187" s="304"/>
      <c r="C187" s="305"/>
      <c r="D187" s="305"/>
      <c r="E187" s="305"/>
      <c r="F187" s="306"/>
      <c r="G187" s="2" t="str">
        <f>IF(LEN(B187)=0,"",IF(40-LEN(B187)&gt;0,"残り" &amp; 40-LEN(B187) &amp; "文字",IF(40-LEN(B187)=0,"","文字数がオーバーしています")))</f>
        <v/>
      </c>
      <c r="H187" s="107"/>
      <c r="I187" s="108"/>
      <c r="J187" s="7" t="s">
        <v>82</v>
      </c>
      <c r="K187" s="107"/>
      <c r="L187" s="107"/>
      <c r="M187" s="109"/>
      <c r="N187" s="109"/>
      <c r="O187" s="109"/>
      <c r="P187" s="109"/>
      <c r="Q187" s="109"/>
      <c r="R187" s="109"/>
      <c r="S187" s="81"/>
      <c r="T187" s="109"/>
    </row>
    <row r="188" spans="1:20" s="110" customFormat="1" ht="65.099999999999994" customHeight="1" x14ac:dyDescent="0.15">
      <c r="A188" s="119"/>
      <c r="B188" s="307"/>
      <c r="C188" s="308"/>
      <c r="D188" s="308"/>
      <c r="E188" s="308"/>
      <c r="F188" s="309"/>
      <c r="G188" s="2" t="str">
        <f>IF(LEN(B188)=0,"",IF(256-LEN(B188)&gt;0,"残り" &amp; 256-LEN(B188) &amp; "文字",IF(256-LEN(B188)=0,"","文字数がオーバーしています")))</f>
        <v/>
      </c>
      <c r="H188" s="107"/>
      <c r="I188" s="108"/>
      <c r="J188" s="7" t="s">
        <v>85</v>
      </c>
      <c r="K188" s="107"/>
      <c r="L188" s="107"/>
      <c r="M188" s="109"/>
      <c r="N188" s="109"/>
      <c r="O188" s="109"/>
      <c r="P188" s="109"/>
      <c r="Q188" s="109"/>
      <c r="R188" s="109"/>
      <c r="S188" s="81"/>
      <c r="T188" s="109"/>
    </row>
    <row r="189" spans="1:20" s="110" customFormat="1" ht="21" customHeight="1" x14ac:dyDescent="0.15">
      <c r="A189" s="119"/>
      <c r="B189" s="310"/>
      <c r="C189" s="311"/>
      <c r="D189" s="311"/>
      <c r="E189" s="311"/>
      <c r="F189" s="312"/>
      <c r="G189" s="2" t="str">
        <f>IF(LEN(B189)=0,"",IF(40-LEN(B189)&gt;0,"残り" &amp; 40-LEN(B189) &amp; "文字",IF(40-LEN(B189)=0,"","文字数がオーバーしています")))</f>
        <v/>
      </c>
      <c r="H189" s="107"/>
      <c r="I189" s="108"/>
      <c r="J189" s="7" t="s">
        <v>83</v>
      </c>
      <c r="K189" s="107"/>
      <c r="L189" s="107"/>
      <c r="M189" s="109"/>
      <c r="N189" s="109"/>
      <c r="O189" s="109"/>
      <c r="P189" s="109"/>
      <c r="Q189" s="109"/>
      <c r="R189" s="109"/>
      <c r="S189" s="81"/>
      <c r="T189" s="109"/>
    </row>
    <row r="190" spans="1:20" s="110" customFormat="1" ht="65.099999999999994" customHeight="1" x14ac:dyDescent="0.15">
      <c r="A190" s="119"/>
      <c r="B190" s="313"/>
      <c r="C190" s="313"/>
      <c r="D190" s="313"/>
      <c r="E190" s="313"/>
      <c r="F190" s="314"/>
      <c r="G190" s="2" t="str">
        <f>IF(LEN(B190)=0,"",IF(256-LEN(B190)&gt;0,"残り" &amp; 256-LEN(B190) &amp; "文字",IF(256-LEN(B190)=0,"","文字数がオーバーしています")))</f>
        <v/>
      </c>
      <c r="H190" s="107"/>
      <c r="I190" s="108"/>
      <c r="J190" s="7" t="s">
        <v>86</v>
      </c>
      <c r="K190" s="107"/>
      <c r="L190" s="107"/>
      <c r="M190" s="109"/>
      <c r="N190" s="109"/>
      <c r="O190" s="109"/>
      <c r="P190" s="109"/>
      <c r="Q190" s="109"/>
      <c r="R190" s="109"/>
      <c r="S190" s="81"/>
      <c r="T190" s="109"/>
    </row>
    <row r="191" spans="1:20" s="110" customFormat="1" ht="21" customHeight="1" x14ac:dyDescent="0.15">
      <c r="A191" s="119"/>
      <c r="B191" s="310"/>
      <c r="C191" s="311"/>
      <c r="D191" s="311"/>
      <c r="E191" s="311"/>
      <c r="F191" s="312"/>
      <c r="G191" s="2" t="str">
        <f>IF(LEN(B191)=0,"",IF(40-LEN(B191)&gt;0,"残り" &amp; 40-LEN(B191) &amp; "文字",IF(40-LEN(B191)=0,"","文字数がオーバーしています")))</f>
        <v/>
      </c>
      <c r="H191" s="107"/>
      <c r="I191" s="108"/>
      <c r="J191" s="7" t="s">
        <v>84</v>
      </c>
      <c r="K191" s="107"/>
      <c r="L191" s="107"/>
      <c r="M191" s="109"/>
      <c r="N191" s="109"/>
      <c r="O191" s="109"/>
      <c r="P191" s="109"/>
      <c r="Q191" s="109"/>
      <c r="R191" s="109"/>
      <c r="S191" s="81"/>
      <c r="T191" s="109"/>
    </row>
    <row r="192" spans="1:20" s="110" customFormat="1" ht="65.099999999999994" customHeight="1" thickBot="1" x14ac:dyDescent="0.2">
      <c r="A192" s="111"/>
      <c r="B192" s="315"/>
      <c r="C192" s="315"/>
      <c r="D192" s="315"/>
      <c r="E192" s="315"/>
      <c r="F192" s="316"/>
      <c r="G192" s="2" t="str">
        <f>IF(LEN(B192)=0,"",IF(256-LEN(B192)&gt;0,"残り" &amp; 256-LEN(B192) &amp; "文字",IF(256-LEN(B192)=0,"","文字数がオーバーしています")))</f>
        <v/>
      </c>
      <c r="H192" s="107"/>
      <c r="I192" s="108"/>
      <c r="J192" s="7" t="s">
        <v>87</v>
      </c>
      <c r="K192" s="107"/>
      <c r="L192" s="107"/>
      <c r="M192" s="109"/>
      <c r="N192" s="109"/>
      <c r="O192" s="109"/>
      <c r="P192" s="109"/>
      <c r="Q192" s="109"/>
      <c r="R192" s="109"/>
      <c r="S192" s="81"/>
      <c r="T192" s="109"/>
    </row>
    <row r="193" spans="1:20" ht="14.25" thickTop="1" x14ac:dyDescent="0.15">
      <c r="A193" s="98">
        <v>6</v>
      </c>
      <c r="B193" s="99" t="s">
        <v>377</v>
      </c>
      <c r="C193" s="326" t="str">
        <f>IF((MIN(I196:I198)=0),"標準項目の「あり」「なし」を選択してください","")</f>
        <v>標準項目の「あり」「なし」を選択してください</v>
      </c>
      <c r="D193" s="326"/>
      <c r="E193" s="326"/>
      <c r="F193" s="327"/>
      <c r="H193" s="81"/>
      <c r="I193" s="62"/>
      <c r="J193" s="7" t="s">
        <v>69</v>
      </c>
      <c r="K193" s="7"/>
      <c r="L193" s="81"/>
      <c r="M193" s="81"/>
      <c r="N193" s="81"/>
      <c r="O193" s="81"/>
      <c r="P193" s="81"/>
      <c r="Q193" s="81"/>
      <c r="R193" s="81"/>
      <c r="S193" s="81"/>
      <c r="T193" s="81"/>
    </row>
    <row r="194" spans="1:20" s="103" customFormat="1" ht="37.5" customHeight="1" x14ac:dyDescent="0.15">
      <c r="A194" s="100" t="s">
        <v>60</v>
      </c>
      <c r="B194" s="274" t="s">
        <v>376</v>
      </c>
      <c r="C194" s="275"/>
      <c r="D194" s="328" t="str">
        <f xml:space="preserve"> "評点（" &amp; REPT("○",COUNT(P196:P198)) &amp; REPT("●",COUNT(Q196:Q198)) &amp; "）"</f>
        <v>評点（）</v>
      </c>
      <c r="E194" s="328"/>
      <c r="F194" s="122" t="str">
        <f>IF(COUNT(R196:R198)&gt;0,"・非該当" &amp; COUNT(R196:R198),"")</f>
        <v/>
      </c>
      <c r="G194" s="86"/>
      <c r="H194" s="101"/>
      <c r="I194" s="102" t="str">
        <f>IF(MIN(I196:I198)=0,"",IF(COUNT(P196:Q198)=0,"-",IF(COUNT(P196:Q198)=COUNT(P196:P198),"A",IF(COUNT(P196:P198)=0,"C","B"))))</f>
        <v/>
      </c>
      <c r="J194" s="7" t="s">
        <v>54</v>
      </c>
      <c r="K194" s="102">
        <v>6</v>
      </c>
      <c r="L194" s="101">
        <v>16714</v>
      </c>
      <c r="M194" s="101"/>
      <c r="N194" s="101"/>
      <c r="O194" s="101"/>
      <c r="P194" s="101"/>
      <c r="Q194" s="101"/>
      <c r="R194" s="101"/>
      <c r="S194" s="81"/>
      <c r="T194" s="101"/>
    </row>
    <row r="195" spans="1:20" x14ac:dyDescent="0.15">
      <c r="A195" s="98"/>
      <c r="B195" s="121" t="s">
        <v>55</v>
      </c>
      <c r="C195" s="317" t="s">
        <v>56</v>
      </c>
      <c r="D195" s="318"/>
      <c r="E195" s="318"/>
      <c r="F195" s="319"/>
      <c r="H195" s="81"/>
      <c r="I195" s="62"/>
      <c r="J195" s="7" t="s">
        <v>57</v>
      </c>
      <c r="K195" s="7"/>
      <c r="L195" s="81"/>
      <c r="M195" s="81"/>
      <c r="N195" s="81"/>
      <c r="O195" s="81"/>
      <c r="P195" s="81"/>
      <c r="Q195" s="81"/>
      <c r="R195" s="81"/>
      <c r="S195" s="81"/>
      <c r="T195" s="81"/>
    </row>
    <row r="196" spans="1:20" ht="37.5" customHeight="1" x14ac:dyDescent="0.15">
      <c r="A196" s="98"/>
      <c r="B196" s="104"/>
      <c r="C196" s="295" t="s">
        <v>378</v>
      </c>
      <c r="D196" s="296"/>
      <c r="E196" s="320"/>
      <c r="F196" s="105"/>
      <c r="G196" s="86"/>
      <c r="H196" s="81"/>
      <c r="I196" s="62">
        <v>0</v>
      </c>
      <c r="J196" s="7" t="s">
        <v>58</v>
      </c>
      <c r="K196" s="7">
        <v>1</v>
      </c>
      <c r="L196" s="81">
        <v>57630</v>
      </c>
      <c r="M196" s="81"/>
      <c r="N196" s="81"/>
      <c r="O196" s="81"/>
      <c r="P196" s="81" t="str">
        <f>IF(I196=3,1,"")</f>
        <v/>
      </c>
      <c r="Q196" s="81" t="str">
        <f>IF(I196=2,1,"")</f>
        <v/>
      </c>
      <c r="R196" s="81" t="str">
        <f>IF(I196=1,1,"")</f>
        <v/>
      </c>
      <c r="S196" s="81"/>
      <c r="T196" s="81"/>
    </row>
    <row r="197" spans="1:20" ht="37.5" customHeight="1" x14ac:dyDescent="0.15">
      <c r="A197" s="98"/>
      <c r="B197" s="104"/>
      <c r="C197" s="295" t="s">
        <v>379</v>
      </c>
      <c r="D197" s="296"/>
      <c r="E197" s="320"/>
      <c r="F197" s="105"/>
      <c r="G197" s="86"/>
      <c r="H197" s="81"/>
      <c r="I197" s="62">
        <v>0</v>
      </c>
      <c r="J197" s="7" t="s">
        <v>58</v>
      </c>
      <c r="K197" s="7">
        <v>2</v>
      </c>
      <c r="L197" s="81">
        <v>57631</v>
      </c>
      <c r="M197" s="81"/>
      <c r="N197" s="81"/>
      <c r="O197" s="81"/>
      <c r="P197" s="81" t="str">
        <f>IF(I197=3,1,"")</f>
        <v/>
      </c>
      <c r="Q197" s="81" t="str">
        <f>IF(I197=2,1,"")</f>
        <v/>
      </c>
      <c r="R197" s="81" t="str">
        <f>IF(I197=1,1,"")</f>
        <v/>
      </c>
      <c r="S197" s="81"/>
      <c r="T197" s="81"/>
    </row>
    <row r="198" spans="1:20" ht="37.5" customHeight="1" thickBot="1" x14ac:dyDescent="0.2">
      <c r="A198" s="98"/>
      <c r="B198" s="104"/>
      <c r="C198" s="295" t="s">
        <v>380</v>
      </c>
      <c r="D198" s="296"/>
      <c r="E198" s="320"/>
      <c r="F198" s="105"/>
      <c r="G198" s="86"/>
      <c r="H198" s="81"/>
      <c r="I198" s="62">
        <v>0</v>
      </c>
      <c r="J198" s="7" t="s">
        <v>58</v>
      </c>
      <c r="K198" s="7">
        <v>3</v>
      </c>
      <c r="L198" s="81">
        <v>57632</v>
      </c>
      <c r="M198" s="81"/>
      <c r="N198" s="81"/>
      <c r="O198" s="81"/>
      <c r="P198" s="81" t="str">
        <f>IF(I198=3,1,"")</f>
        <v/>
      </c>
      <c r="Q198" s="81" t="str">
        <f>IF(I198=2,1,"")</f>
        <v/>
      </c>
      <c r="R198" s="81" t="str">
        <f>IF(I198=1,1,"")</f>
        <v/>
      </c>
      <c r="S198" s="81"/>
      <c r="T198" s="81"/>
    </row>
    <row r="199" spans="1:20" ht="20.25" customHeight="1" x14ac:dyDescent="0.15">
      <c r="A199" s="106"/>
      <c r="B199" s="321" t="s">
        <v>381</v>
      </c>
      <c r="C199" s="322"/>
      <c r="D199" s="323" t="str">
        <f>IF(AND(LEN(SBcaseB1_6)&lt;&gt;0,COUNT(R195:R198)=3),SBcheckBB_6,(IF(LEN(SBcheckBA_6)&lt;&gt;0,SBcheckBA_6, SBcheckBB_6)))</f>
        <v>評価項目6の講評を入力してください</v>
      </c>
      <c r="E199" s="323"/>
      <c r="F199" s="324"/>
      <c r="H199" s="81"/>
      <c r="I199" s="62"/>
      <c r="J199" s="7" t="s">
        <v>59</v>
      </c>
      <c r="K199" s="7"/>
      <c r="L199" s="81"/>
      <c r="M199" s="81"/>
      <c r="N199" s="81"/>
      <c r="O199" s="81"/>
      <c r="P199" s="81"/>
      <c r="Q199" s="81"/>
      <c r="R199" s="81"/>
      <c r="S199" s="81"/>
      <c r="T199" s="81"/>
    </row>
    <row r="200" spans="1:20" s="110" customFormat="1" ht="21" customHeight="1" x14ac:dyDescent="0.15">
      <c r="A200" s="118"/>
      <c r="B200" s="304"/>
      <c r="C200" s="305"/>
      <c r="D200" s="305"/>
      <c r="E200" s="305"/>
      <c r="F200" s="306"/>
      <c r="G200" s="2" t="str">
        <f>IF(LEN(B200)=0,"",IF(40-LEN(B200)&gt;0,"残り" &amp; 40-LEN(B200) &amp; "文字",IF(40-LEN(B200)=0,"","文字数がオーバーしています")))</f>
        <v/>
      </c>
      <c r="H200" s="107"/>
      <c r="I200" s="108"/>
      <c r="J200" s="7" t="s">
        <v>82</v>
      </c>
      <c r="K200" s="107"/>
      <c r="L200" s="107"/>
      <c r="M200" s="109"/>
      <c r="N200" s="109"/>
      <c r="O200" s="109"/>
      <c r="P200" s="109"/>
      <c r="Q200" s="109"/>
      <c r="R200" s="109"/>
      <c r="S200" s="81"/>
      <c r="T200" s="109"/>
    </row>
    <row r="201" spans="1:20" s="110" customFormat="1" ht="65.099999999999994" customHeight="1" x14ac:dyDescent="0.15">
      <c r="A201" s="119"/>
      <c r="B201" s="307"/>
      <c r="C201" s="308"/>
      <c r="D201" s="308"/>
      <c r="E201" s="308"/>
      <c r="F201" s="309"/>
      <c r="G201" s="2" t="str">
        <f>IF(LEN(B201)=0,"",IF(256-LEN(B201)&gt;0,"残り" &amp; 256-LEN(B201) &amp; "文字",IF(256-LEN(B201)=0,"","文字数がオーバーしています")))</f>
        <v/>
      </c>
      <c r="H201" s="107"/>
      <c r="I201" s="108"/>
      <c r="J201" s="7" t="s">
        <v>85</v>
      </c>
      <c r="K201" s="107"/>
      <c r="L201" s="107"/>
      <c r="M201" s="109"/>
      <c r="N201" s="109"/>
      <c r="O201" s="109"/>
      <c r="P201" s="109"/>
      <c r="Q201" s="109"/>
      <c r="R201" s="109"/>
      <c r="S201" s="81"/>
      <c r="T201" s="109"/>
    </row>
    <row r="202" spans="1:20" s="110" customFormat="1" ht="21" customHeight="1" x14ac:dyDescent="0.15">
      <c r="A202" s="119"/>
      <c r="B202" s="310"/>
      <c r="C202" s="311"/>
      <c r="D202" s="311"/>
      <c r="E202" s="311"/>
      <c r="F202" s="312"/>
      <c r="G202" s="2" t="str">
        <f>IF(LEN(B202)=0,"",IF(40-LEN(B202)&gt;0,"残り" &amp; 40-LEN(B202) &amp; "文字",IF(40-LEN(B202)=0,"","文字数がオーバーしています")))</f>
        <v/>
      </c>
      <c r="H202" s="107"/>
      <c r="I202" s="108"/>
      <c r="J202" s="7" t="s">
        <v>83</v>
      </c>
      <c r="K202" s="107"/>
      <c r="L202" s="107"/>
      <c r="M202" s="109"/>
      <c r="N202" s="109"/>
      <c r="O202" s="109"/>
      <c r="P202" s="109"/>
      <c r="Q202" s="109"/>
      <c r="R202" s="109"/>
      <c r="S202" s="81"/>
      <c r="T202" s="109"/>
    </row>
    <row r="203" spans="1:20" s="110" customFormat="1" ht="65.099999999999994" customHeight="1" x14ac:dyDescent="0.15">
      <c r="A203" s="119"/>
      <c r="B203" s="313"/>
      <c r="C203" s="313"/>
      <c r="D203" s="313"/>
      <c r="E203" s="313"/>
      <c r="F203" s="314"/>
      <c r="G203" s="2" t="str">
        <f>IF(LEN(B203)=0,"",IF(256-LEN(B203)&gt;0,"残り" &amp; 256-LEN(B203) &amp; "文字",IF(256-LEN(B203)=0,"","文字数がオーバーしています")))</f>
        <v/>
      </c>
      <c r="H203" s="107"/>
      <c r="I203" s="108"/>
      <c r="J203" s="7" t="s">
        <v>86</v>
      </c>
      <c r="K203" s="107"/>
      <c r="L203" s="107"/>
      <c r="M203" s="109"/>
      <c r="N203" s="109"/>
      <c r="O203" s="109"/>
      <c r="P203" s="109"/>
      <c r="Q203" s="109"/>
      <c r="R203" s="109"/>
      <c r="S203" s="81"/>
      <c r="T203" s="109"/>
    </row>
    <row r="204" spans="1:20" s="110" customFormat="1" ht="21" customHeight="1" x14ac:dyDescent="0.15">
      <c r="A204" s="119"/>
      <c r="B204" s="310"/>
      <c r="C204" s="311"/>
      <c r="D204" s="311"/>
      <c r="E204" s="311"/>
      <c r="F204" s="312"/>
      <c r="G204" s="2" t="str">
        <f>IF(LEN(B204)=0,"",IF(40-LEN(B204)&gt;0,"残り" &amp; 40-LEN(B204) &amp; "文字",IF(40-LEN(B204)=0,"","文字数がオーバーしています")))</f>
        <v/>
      </c>
      <c r="H204" s="107"/>
      <c r="I204" s="108"/>
      <c r="J204" s="7" t="s">
        <v>84</v>
      </c>
      <c r="K204" s="107"/>
      <c r="L204" s="107"/>
      <c r="M204" s="109"/>
      <c r="N204" s="109"/>
      <c r="O204" s="109"/>
      <c r="P204" s="109"/>
      <c r="Q204" s="109"/>
      <c r="R204" s="109"/>
      <c r="S204" s="81"/>
      <c r="T204" s="109"/>
    </row>
    <row r="205" spans="1:20" s="110" customFormat="1" ht="65.099999999999994" customHeight="1" thickBot="1" x14ac:dyDescent="0.2">
      <c r="A205" s="111"/>
      <c r="B205" s="315"/>
      <c r="C205" s="315"/>
      <c r="D205" s="315"/>
      <c r="E205" s="315"/>
      <c r="F205" s="316"/>
      <c r="G205" s="2" t="str">
        <f>IF(LEN(B205)=0,"",IF(256-LEN(B205)&gt;0,"残り" &amp; 256-LEN(B205) &amp; "文字",IF(256-LEN(B205)=0,"","文字数がオーバーしています")))</f>
        <v/>
      </c>
      <c r="H205" s="107"/>
      <c r="I205" s="108"/>
      <c r="J205" s="7" t="s">
        <v>87</v>
      </c>
      <c r="K205" s="107"/>
      <c r="L205" s="107"/>
      <c r="M205" s="109"/>
      <c r="N205" s="109"/>
      <c r="O205" s="109"/>
      <c r="P205" s="109"/>
      <c r="Q205" s="109"/>
      <c r="R205" s="109"/>
      <c r="S205" s="81"/>
      <c r="T205" s="109"/>
    </row>
    <row r="206" spans="1:20" ht="14.25" thickTop="1"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Ms3io6U4HDxEub/ef7lyKf1+cCwqebP4eaEaevaBIOsnvtgEqTnq4aPTy2OWLTbMp5q+/TunKV6BlwM2AYP6Aw==" saltValue="cbOTDdHjPRxNuTG/9ATsSw==" spinCount="100000" sheet="1" objects="1" scenarios="1" formatCells="0"/>
  <mergeCells count="238">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A21:A22"/>
    <mergeCell ref="B21:F21"/>
    <mergeCell ref="B22:C22"/>
    <mergeCell ref="D22:E22"/>
    <mergeCell ref="C13:E13"/>
    <mergeCell ref="B14:C14"/>
    <mergeCell ref="D14:F14"/>
    <mergeCell ref="B15:F15"/>
    <mergeCell ref="B16:F16"/>
    <mergeCell ref="B17:F17"/>
    <mergeCell ref="C28:E28"/>
    <mergeCell ref="C29:F29"/>
    <mergeCell ref="B30:C30"/>
    <mergeCell ref="D30:E30"/>
    <mergeCell ref="C31:F31"/>
    <mergeCell ref="C32:E32"/>
    <mergeCell ref="C23:F23"/>
    <mergeCell ref="B24:C24"/>
    <mergeCell ref="D24:E24"/>
    <mergeCell ref="C25:F25"/>
    <mergeCell ref="C26:E26"/>
    <mergeCell ref="C27:E27"/>
    <mergeCell ref="A43:A44"/>
    <mergeCell ref="B43:F43"/>
    <mergeCell ref="B44:C44"/>
    <mergeCell ref="D44:E44"/>
    <mergeCell ref="C33:E33"/>
    <mergeCell ref="C34:E34"/>
    <mergeCell ref="C35:E35"/>
    <mergeCell ref="B36:C36"/>
    <mergeCell ref="D36:F36"/>
    <mergeCell ref="B37:F37"/>
    <mergeCell ref="C45:F45"/>
    <mergeCell ref="B46:C46"/>
    <mergeCell ref="D46:E46"/>
    <mergeCell ref="C47:F47"/>
    <mergeCell ref="C48:E48"/>
    <mergeCell ref="C49:E49"/>
    <mergeCell ref="B38:F38"/>
    <mergeCell ref="B39:F39"/>
    <mergeCell ref="B40:F40"/>
    <mergeCell ref="B41:F41"/>
    <mergeCell ref="B42:F42"/>
    <mergeCell ref="C55:E55"/>
    <mergeCell ref="C56:E56"/>
    <mergeCell ref="C57:E57"/>
    <mergeCell ref="C58:F58"/>
    <mergeCell ref="B59:C59"/>
    <mergeCell ref="D59:E59"/>
    <mergeCell ref="C50:E50"/>
    <mergeCell ref="C51:F51"/>
    <mergeCell ref="B52:C52"/>
    <mergeCell ref="D52:E52"/>
    <mergeCell ref="C53:F53"/>
    <mergeCell ref="C54:E54"/>
    <mergeCell ref="C65:F65"/>
    <mergeCell ref="C66:E66"/>
    <mergeCell ref="C67:E67"/>
    <mergeCell ref="B68:C68"/>
    <mergeCell ref="D68:F68"/>
    <mergeCell ref="B69:F69"/>
    <mergeCell ref="C60:F60"/>
    <mergeCell ref="C61:E61"/>
    <mergeCell ref="C62:E62"/>
    <mergeCell ref="C63:F63"/>
    <mergeCell ref="B64:C64"/>
    <mergeCell ref="D64:E64"/>
    <mergeCell ref="B70:F70"/>
    <mergeCell ref="B71:F71"/>
    <mergeCell ref="B72:F72"/>
    <mergeCell ref="B73:F73"/>
    <mergeCell ref="B74:F74"/>
    <mergeCell ref="A75:A76"/>
    <mergeCell ref="B75:F75"/>
    <mergeCell ref="B76:C76"/>
    <mergeCell ref="D76:E76"/>
    <mergeCell ref="C82:E82"/>
    <mergeCell ref="C83:F83"/>
    <mergeCell ref="B84:C84"/>
    <mergeCell ref="D84:E84"/>
    <mergeCell ref="C85:F85"/>
    <mergeCell ref="C86:E86"/>
    <mergeCell ref="C77:F77"/>
    <mergeCell ref="B78:C78"/>
    <mergeCell ref="D78:E78"/>
    <mergeCell ref="C79:F79"/>
    <mergeCell ref="C80:E80"/>
    <mergeCell ref="C81:E81"/>
    <mergeCell ref="B92:F92"/>
    <mergeCell ref="B93:F93"/>
    <mergeCell ref="B94:F94"/>
    <mergeCell ref="A95:A96"/>
    <mergeCell ref="B95:F95"/>
    <mergeCell ref="B96:C96"/>
    <mergeCell ref="D96:E96"/>
    <mergeCell ref="C87:E87"/>
    <mergeCell ref="B88:C88"/>
    <mergeCell ref="D88:F88"/>
    <mergeCell ref="B89:F89"/>
    <mergeCell ref="B90:F90"/>
    <mergeCell ref="B91:F91"/>
    <mergeCell ref="C102:E102"/>
    <mergeCell ref="C103:F103"/>
    <mergeCell ref="B104:C104"/>
    <mergeCell ref="D104:E104"/>
    <mergeCell ref="C105:F105"/>
    <mergeCell ref="C106:E106"/>
    <mergeCell ref="C97:F97"/>
    <mergeCell ref="B98:C98"/>
    <mergeCell ref="D98:E98"/>
    <mergeCell ref="C99:F99"/>
    <mergeCell ref="C100:E100"/>
    <mergeCell ref="C101:E101"/>
    <mergeCell ref="B112:F112"/>
    <mergeCell ref="B113:F113"/>
    <mergeCell ref="B114:F114"/>
    <mergeCell ref="B118:F118"/>
    <mergeCell ref="B119:C119"/>
    <mergeCell ref="D119:E119"/>
    <mergeCell ref="C107:E107"/>
    <mergeCell ref="B108:C108"/>
    <mergeCell ref="D108:F108"/>
    <mergeCell ref="B109:F109"/>
    <mergeCell ref="B110:F110"/>
    <mergeCell ref="B111:F111"/>
    <mergeCell ref="C125:E125"/>
    <mergeCell ref="C126:E126"/>
    <mergeCell ref="B127:C127"/>
    <mergeCell ref="D127:F127"/>
    <mergeCell ref="B128:F128"/>
    <mergeCell ref="B129:F129"/>
    <mergeCell ref="C120:F120"/>
    <mergeCell ref="B121:C121"/>
    <mergeCell ref="D121:E121"/>
    <mergeCell ref="C122:F122"/>
    <mergeCell ref="C123:E123"/>
    <mergeCell ref="C124:E124"/>
    <mergeCell ref="C136:F136"/>
    <mergeCell ref="C137:E137"/>
    <mergeCell ref="C138:E138"/>
    <mergeCell ref="C139:E139"/>
    <mergeCell ref="C140:E140"/>
    <mergeCell ref="C141:E141"/>
    <mergeCell ref="B130:F130"/>
    <mergeCell ref="B131:F131"/>
    <mergeCell ref="B132:F132"/>
    <mergeCell ref="B133:F133"/>
    <mergeCell ref="C134:F134"/>
    <mergeCell ref="B135:C135"/>
    <mergeCell ref="D135:E135"/>
    <mergeCell ref="B147:F147"/>
    <mergeCell ref="B148:F148"/>
    <mergeCell ref="C149:F149"/>
    <mergeCell ref="B150:C150"/>
    <mergeCell ref="D150:E150"/>
    <mergeCell ref="C151:F151"/>
    <mergeCell ref="B142:C142"/>
    <mergeCell ref="D142:F142"/>
    <mergeCell ref="B143:F143"/>
    <mergeCell ref="B144:F144"/>
    <mergeCell ref="B145:F145"/>
    <mergeCell ref="B146:F146"/>
    <mergeCell ref="B157:F157"/>
    <mergeCell ref="B158:F158"/>
    <mergeCell ref="B159:F159"/>
    <mergeCell ref="B160:F160"/>
    <mergeCell ref="B161:F161"/>
    <mergeCell ref="B162:F162"/>
    <mergeCell ref="C152:E152"/>
    <mergeCell ref="C153:E153"/>
    <mergeCell ref="C154:E154"/>
    <mergeCell ref="C155:E155"/>
    <mergeCell ref="B156:C156"/>
    <mergeCell ref="D156:F156"/>
    <mergeCell ref="C168:E168"/>
    <mergeCell ref="C169:E169"/>
    <mergeCell ref="C170:E170"/>
    <mergeCell ref="B171:C171"/>
    <mergeCell ref="D171:F171"/>
    <mergeCell ref="B172:F172"/>
    <mergeCell ref="C163:F163"/>
    <mergeCell ref="B164:C164"/>
    <mergeCell ref="D164:E164"/>
    <mergeCell ref="C165:F165"/>
    <mergeCell ref="C166:E166"/>
    <mergeCell ref="C167:E167"/>
    <mergeCell ref="B179:C179"/>
    <mergeCell ref="D179:E179"/>
    <mergeCell ref="C180:F180"/>
    <mergeCell ref="C181:E181"/>
    <mergeCell ref="C182:E182"/>
    <mergeCell ref="C183:E183"/>
    <mergeCell ref="B173:F173"/>
    <mergeCell ref="B174:F174"/>
    <mergeCell ref="B175:F175"/>
    <mergeCell ref="B176:F176"/>
    <mergeCell ref="B177:F177"/>
    <mergeCell ref="C178:F178"/>
    <mergeCell ref="B189:F189"/>
    <mergeCell ref="B190:F190"/>
    <mergeCell ref="B191:F191"/>
    <mergeCell ref="B192:F192"/>
    <mergeCell ref="C193:F193"/>
    <mergeCell ref="B194:C194"/>
    <mergeCell ref="D194:E194"/>
    <mergeCell ref="C184:E184"/>
    <mergeCell ref="C185:E185"/>
    <mergeCell ref="B186:C186"/>
    <mergeCell ref="D186:F186"/>
    <mergeCell ref="B187:F187"/>
    <mergeCell ref="B188:F188"/>
    <mergeCell ref="B200:F200"/>
    <mergeCell ref="B201:F201"/>
    <mergeCell ref="B202:F202"/>
    <mergeCell ref="B203:F203"/>
    <mergeCell ref="B204:F204"/>
    <mergeCell ref="B205:F205"/>
    <mergeCell ref="C195:F195"/>
    <mergeCell ref="C196:E196"/>
    <mergeCell ref="C197:E197"/>
    <mergeCell ref="C198:E198"/>
    <mergeCell ref="B199:C199"/>
    <mergeCell ref="D199:F199"/>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9:B60 C60 B64:B65 C65 B74:F74 B70:F70 B72:F72 B78:B79 C79 B84:B85 C85 B94:F94 B90:F90 B92:F92 B98:B99 C99 B104:B105 C105 B114:F114 B110:F110 B112:F112 B121:B122 C122 B133:F133 B129:F129 B131:F131 B135:B136 C136 B148:F148 B144:F144 B146:F146 B150:B151 C151 B162:F162 B158:F158 B160:F160 B164:B165 C165 B177:F177 B173:F173 B175:F175 B179:B180 C180 B192:F192 B188:F188 B190:F190 B194:B195 C195 B205:F205 B201:F201 B203:F203" xr:uid="{E0DCF0B3-3F8E-4B73-BD1D-76AFC897C94C}">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9:F69 B71:F71 B73:F73 B89:F89 B91:F91 B93:F93 B109:F109 B111:F111 B113:F113 B128:F128 B130:F130 B132:F132 B143:F143 B145:F145 B147:F147 B157:F157 B159:F159 B161:F161 B172:F172 B174:F174 B176:F176 B187:F187 B189:F189 B191:F191 B200:F200 B202:F202 B204:F204" xr:uid="{F1547706-3504-47AF-8BF4-A4FEB3B78F01}">
      <formula1>40</formula1>
    </dataValidation>
  </dataValidations>
  <printOptions horizontalCentered="1"/>
  <pageMargins left="0.59055118110236227" right="0.59055118110236227" top="0.59055118110236227" bottom="0.39370078740157483" header="0.51181102362204722" footer="0.31496062992125984"/>
  <pageSetup paperSize="9" scale="78" orientation="portrait" blackAndWhite="1" r:id="rId1"/>
  <headerFooter alignWithMargins="0">
    <oddFooter>&amp;R&amp;P／&amp;N</oddFooter>
  </headerFooter>
  <rowBreaks count="8" manualBreakCount="8">
    <brk id="20" max="5" man="1"/>
    <brk id="42" max="5" man="1"/>
    <brk id="74" max="5" man="1"/>
    <brk id="94" max="5" man="1"/>
    <brk id="116" max="5" man="1"/>
    <brk id="148" max="5" man="1"/>
    <brk id="177" max="5" man="1"/>
    <brk id="205"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61</xdr:row>
                    <xdr:rowOff>200025</xdr:rowOff>
                  </from>
                  <to>
                    <xdr:col>5</xdr:col>
                    <xdr:colOff>609600</xdr:colOff>
                    <xdr:row>61</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61</xdr:row>
                    <xdr:rowOff>200025</xdr:rowOff>
                  </from>
                  <to>
                    <xdr:col>1</xdr:col>
                    <xdr:colOff>904875</xdr:colOff>
                    <xdr:row>61</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61</xdr:row>
                    <xdr:rowOff>200025</xdr:rowOff>
                  </from>
                  <to>
                    <xdr:col>1</xdr:col>
                    <xdr:colOff>466725</xdr:colOff>
                    <xdr:row>61</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66</xdr:row>
                    <xdr:rowOff>200025</xdr:rowOff>
                  </from>
                  <to>
                    <xdr:col>5</xdr:col>
                    <xdr:colOff>609600</xdr:colOff>
                    <xdr:row>66</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66</xdr:row>
                    <xdr:rowOff>200025</xdr:rowOff>
                  </from>
                  <to>
                    <xdr:col>1</xdr:col>
                    <xdr:colOff>904875</xdr:colOff>
                    <xdr:row>66</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66</xdr:row>
                    <xdr:rowOff>200025</xdr:rowOff>
                  </from>
                  <to>
                    <xdr:col>1</xdr:col>
                    <xdr:colOff>466725</xdr:colOff>
                    <xdr:row>66</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81</xdr:row>
                    <xdr:rowOff>200025</xdr:rowOff>
                  </from>
                  <to>
                    <xdr:col>5</xdr:col>
                    <xdr:colOff>609600</xdr:colOff>
                    <xdr:row>81</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81</xdr:row>
                    <xdr:rowOff>200025</xdr:rowOff>
                  </from>
                  <to>
                    <xdr:col>1</xdr:col>
                    <xdr:colOff>904875</xdr:colOff>
                    <xdr:row>81</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81</xdr:row>
                    <xdr:rowOff>200025</xdr:rowOff>
                  </from>
                  <to>
                    <xdr:col>1</xdr:col>
                    <xdr:colOff>466725</xdr:colOff>
                    <xdr:row>81</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86</xdr:row>
                    <xdr:rowOff>200025</xdr:rowOff>
                  </from>
                  <to>
                    <xdr:col>5</xdr:col>
                    <xdr:colOff>609600</xdr:colOff>
                    <xdr:row>86</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86</xdr:row>
                    <xdr:rowOff>200025</xdr:rowOff>
                  </from>
                  <to>
                    <xdr:col>1</xdr:col>
                    <xdr:colOff>904875</xdr:colOff>
                    <xdr:row>86</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86</xdr:row>
                    <xdr:rowOff>200025</xdr:rowOff>
                  </from>
                  <to>
                    <xdr:col>1</xdr:col>
                    <xdr:colOff>466725</xdr:colOff>
                    <xdr:row>86</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101</xdr:row>
                    <xdr:rowOff>200025</xdr:rowOff>
                  </from>
                  <to>
                    <xdr:col>1</xdr:col>
                    <xdr:colOff>904875</xdr:colOff>
                    <xdr:row>101</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105</xdr:row>
                    <xdr:rowOff>0</xdr:rowOff>
                  </from>
                  <to>
                    <xdr:col>5</xdr:col>
                    <xdr:colOff>800100</xdr:colOff>
                    <xdr:row>106</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105</xdr:row>
                    <xdr:rowOff>200025</xdr:rowOff>
                  </from>
                  <to>
                    <xdr:col>5</xdr:col>
                    <xdr:colOff>609600</xdr:colOff>
                    <xdr:row>105</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105</xdr:row>
                    <xdr:rowOff>200025</xdr:rowOff>
                  </from>
                  <to>
                    <xdr:col>1</xdr:col>
                    <xdr:colOff>904875</xdr:colOff>
                    <xdr:row>105</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105</xdr:row>
                    <xdr:rowOff>200025</xdr:rowOff>
                  </from>
                  <to>
                    <xdr:col>1</xdr:col>
                    <xdr:colOff>466725</xdr:colOff>
                    <xdr:row>105</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106</xdr:row>
                    <xdr:rowOff>200025</xdr:rowOff>
                  </from>
                  <to>
                    <xdr:col>1</xdr:col>
                    <xdr:colOff>904875</xdr:colOff>
                    <xdr:row>106</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138</xdr:row>
                    <xdr:rowOff>200025</xdr:rowOff>
                  </from>
                  <to>
                    <xdr:col>1</xdr:col>
                    <xdr:colOff>904875</xdr:colOff>
                    <xdr:row>138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154</xdr:row>
                    <xdr:rowOff>0</xdr:rowOff>
                  </from>
                  <to>
                    <xdr:col>5</xdr:col>
                    <xdr:colOff>800100</xdr:colOff>
                    <xdr:row>155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154</xdr:row>
                    <xdr:rowOff>200025</xdr:rowOff>
                  </from>
                  <to>
                    <xdr:col>5</xdr:col>
                    <xdr:colOff>609600</xdr:colOff>
                    <xdr:row>154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154</xdr:row>
                    <xdr:rowOff>200025</xdr:rowOff>
                  </from>
                  <to>
                    <xdr:col>1</xdr:col>
                    <xdr:colOff>904875</xdr:colOff>
                    <xdr:row>154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154</xdr:row>
                    <xdr:rowOff>200025</xdr:rowOff>
                  </from>
                  <to>
                    <xdr:col>1</xdr:col>
                    <xdr:colOff>466725</xdr:colOff>
                    <xdr:row>154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165</xdr:row>
                    <xdr:rowOff>200025</xdr:rowOff>
                  </from>
                  <to>
                    <xdr:col>1</xdr:col>
                    <xdr:colOff>904875</xdr:colOff>
                    <xdr:row>165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169</xdr:row>
                    <xdr:rowOff>0</xdr:rowOff>
                  </from>
                  <to>
                    <xdr:col>5</xdr:col>
                    <xdr:colOff>800100</xdr:colOff>
                    <xdr:row>170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169</xdr:row>
                    <xdr:rowOff>200025</xdr:rowOff>
                  </from>
                  <to>
                    <xdr:col>5</xdr:col>
                    <xdr:colOff>609600</xdr:colOff>
                    <xdr:row>169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169</xdr:row>
                    <xdr:rowOff>200025</xdr:rowOff>
                  </from>
                  <to>
                    <xdr:col>1</xdr:col>
                    <xdr:colOff>904875</xdr:colOff>
                    <xdr:row>169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169</xdr:row>
                    <xdr:rowOff>200025</xdr:rowOff>
                  </from>
                  <to>
                    <xdr:col>1</xdr:col>
                    <xdr:colOff>466725</xdr:colOff>
                    <xdr:row>169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180</xdr:row>
                    <xdr:rowOff>0</xdr:rowOff>
                  </from>
                  <to>
                    <xdr:col>5</xdr:col>
                    <xdr:colOff>800100</xdr:colOff>
                    <xdr:row>181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180</xdr:row>
                    <xdr:rowOff>200025</xdr:rowOff>
                  </from>
                  <to>
                    <xdr:col>5</xdr:col>
                    <xdr:colOff>609600</xdr:colOff>
                    <xdr:row>180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180</xdr:row>
                    <xdr:rowOff>200025</xdr:rowOff>
                  </from>
                  <to>
                    <xdr:col>1</xdr:col>
                    <xdr:colOff>904875</xdr:colOff>
                    <xdr:row>180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180</xdr:row>
                    <xdr:rowOff>200025</xdr:rowOff>
                  </from>
                  <to>
                    <xdr:col>1</xdr:col>
                    <xdr:colOff>466725</xdr:colOff>
                    <xdr:row>180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181</xdr:row>
                    <xdr:rowOff>0</xdr:rowOff>
                  </from>
                  <to>
                    <xdr:col>5</xdr:col>
                    <xdr:colOff>800100</xdr:colOff>
                    <xdr:row>182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181</xdr:row>
                    <xdr:rowOff>200025</xdr:rowOff>
                  </from>
                  <to>
                    <xdr:col>5</xdr:col>
                    <xdr:colOff>609600</xdr:colOff>
                    <xdr:row>181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181</xdr:row>
                    <xdr:rowOff>200025</xdr:rowOff>
                  </from>
                  <to>
                    <xdr:col>1</xdr:col>
                    <xdr:colOff>904875</xdr:colOff>
                    <xdr:row>181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181</xdr:row>
                    <xdr:rowOff>200025</xdr:rowOff>
                  </from>
                  <to>
                    <xdr:col>1</xdr:col>
                    <xdr:colOff>466725</xdr:colOff>
                    <xdr:row>181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182</xdr:row>
                    <xdr:rowOff>0</xdr:rowOff>
                  </from>
                  <to>
                    <xdr:col>5</xdr:col>
                    <xdr:colOff>800100</xdr:colOff>
                    <xdr:row>183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182</xdr:row>
                    <xdr:rowOff>200025</xdr:rowOff>
                  </from>
                  <to>
                    <xdr:col>5</xdr:col>
                    <xdr:colOff>609600</xdr:colOff>
                    <xdr:row>182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182</xdr:row>
                    <xdr:rowOff>200025</xdr:rowOff>
                  </from>
                  <to>
                    <xdr:col>1</xdr:col>
                    <xdr:colOff>904875</xdr:colOff>
                    <xdr:row>182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182</xdr:row>
                    <xdr:rowOff>200025</xdr:rowOff>
                  </from>
                  <to>
                    <xdr:col>1</xdr:col>
                    <xdr:colOff>466725</xdr:colOff>
                    <xdr:row>182</xdr:row>
                    <xdr:rowOff>419100</xdr:rowOff>
                  </to>
                </anchor>
              </controlPr>
            </control>
          </mc:Choice>
        </mc:AlternateContent>
        <mc:AlternateContent xmlns:mc="http://schemas.openxmlformats.org/markup-compatibility/2006">
          <mc:Choice Requires="x14">
            <control shapeId="22741" r:id="rId216" name="Group Box 213">
              <controlPr defaultSize="0" autoFill="0" autoPict="0">
                <anchor moveWithCells="1" sizeWithCells="1">
                  <from>
                    <xdr:col>1</xdr:col>
                    <xdr:colOff>0</xdr:colOff>
                    <xdr:row>183</xdr:row>
                    <xdr:rowOff>0</xdr:rowOff>
                  </from>
                  <to>
                    <xdr:col>5</xdr:col>
                    <xdr:colOff>800100</xdr:colOff>
                    <xdr:row>184</xdr:row>
                    <xdr:rowOff>0</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5</xdr:col>
                    <xdr:colOff>19050</xdr:colOff>
                    <xdr:row>183</xdr:row>
                    <xdr:rowOff>200025</xdr:rowOff>
                  </from>
                  <to>
                    <xdr:col>5</xdr:col>
                    <xdr:colOff>609600</xdr:colOff>
                    <xdr:row>183</xdr:row>
                    <xdr:rowOff>419100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1</xdr:col>
                    <xdr:colOff>504825</xdr:colOff>
                    <xdr:row>183</xdr:row>
                    <xdr:rowOff>200025</xdr:rowOff>
                  </from>
                  <to>
                    <xdr:col>1</xdr:col>
                    <xdr:colOff>904875</xdr:colOff>
                    <xdr:row>183</xdr:row>
                    <xdr:rowOff>419100</xdr:rowOff>
                  </to>
                </anchor>
              </controlPr>
            </control>
          </mc:Choice>
        </mc:AlternateContent>
        <mc:AlternateContent xmlns:mc="http://schemas.openxmlformats.org/markup-compatibility/2006">
          <mc:Choice Requires="x14">
            <control shapeId="22744" r:id="rId219" name="Option Button 216">
              <controlPr defaultSize="0" autoFill="0" autoLine="0" autoPict="0">
                <anchor moveWithCells="1" sizeWithCells="1">
                  <from>
                    <xdr:col>1</xdr:col>
                    <xdr:colOff>57150</xdr:colOff>
                    <xdr:row>183</xdr:row>
                    <xdr:rowOff>200025</xdr:rowOff>
                  </from>
                  <to>
                    <xdr:col>1</xdr:col>
                    <xdr:colOff>466725</xdr:colOff>
                    <xdr:row>183</xdr:row>
                    <xdr:rowOff>419100</xdr:rowOff>
                  </to>
                </anchor>
              </controlPr>
            </control>
          </mc:Choice>
        </mc:AlternateContent>
        <mc:AlternateContent xmlns:mc="http://schemas.openxmlformats.org/markup-compatibility/2006">
          <mc:Choice Requires="x14">
            <control shapeId="22745" r:id="rId220" name="Group Box 217">
              <controlPr defaultSize="0" autoFill="0" autoPict="0">
                <anchor moveWithCells="1" sizeWithCells="1">
                  <from>
                    <xdr:col>1</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2746" r:id="rId221" name="Option Button 218">
              <controlPr defaultSize="0" autoFill="0" autoLine="0" autoPict="0">
                <anchor moveWithCells="1" sizeWithCells="1">
                  <from>
                    <xdr:col>5</xdr:col>
                    <xdr:colOff>19050</xdr:colOff>
                    <xdr:row>184</xdr:row>
                    <xdr:rowOff>200025</xdr:rowOff>
                  </from>
                  <to>
                    <xdr:col>5</xdr:col>
                    <xdr:colOff>609600</xdr:colOff>
                    <xdr:row>184</xdr:row>
                    <xdr:rowOff>419100</xdr:rowOff>
                  </to>
                </anchor>
              </controlPr>
            </control>
          </mc:Choice>
        </mc:AlternateContent>
        <mc:AlternateContent xmlns:mc="http://schemas.openxmlformats.org/markup-compatibility/2006">
          <mc:Choice Requires="x14">
            <control shapeId="22747" r:id="rId222" name="Option Button 219">
              <controlPr defaultSize="0" autoFill="0" autoLine="0" autoPict="0">
                <anchor moveWithCells="1" sizeWithCells="1">
                  <from>
                    <xdr:col>1</xdr:col>
                    <xdr:colOff>504825</xdr:colOff>
                    <xdr:row>184</xdr:row>
                    <xdr:rowOff>200025</xdr:rowOff>
                  </from>
                  <to>
                    <xdr:col>1</xdr:col>
                    <xdr:colOff>904875</xdr:colOff>
                    <xdr:row>184</xdr:row>
                    <xdr:rowOff>419100</xdr:rowOff>
                  </to>
                </anchor>
              </controlPr>
            </control>
          </mc:Choice>
        </mc:AlternateContent>
        <mc:AlternateContent xmlns:mc="http://schemas.openxmlformats.org/markup-compatibility/2006">
          <mc:Choice Requires="x14">
            <control shapeId="22748" r:id="rId223" name="Option Button 220">
              <controlPr defaultSize="0" autoFill="0" autoLine="0" autoPict="0">
                <anchor moveWithCells="1" sizeWithCells="1">
                  <from>
                    <xdr:col>1</xdr:col>
                    <xdr:colOff>57150</xdr:colOff>
                    <xdr:row>184</xdr:row>
                    <xdr:rowOff>200025</xdr:rowOff>
                  </from>
                  <to>
                    <xdr:col>1</xdr:col>
                    <xdr:colOff>466725</xdr:colOff>
                    <xdr:row>184</xdr:row>
                    <xdr:rowOff>419100</xdr:rowOff>
                  </to>
                </anchor>
              </controlPr>
            </control>
          </mc:Choice>
        </mc:AlternateContent>
        <mc:AlternateContent xmlns:mc="http://schemas.openxmlformats.org/markup-compatibility/2006">
          <mc:Choice Requires="x14">
            <control shapeId="22749" r:id="rId224" name="Group Box 221">
              <controlPr defaultSize="0" autoFill="0" autoPict="0">
                <anchor moveWithCells="1" sizeWithCells="1">
                  <from>
                    <xdr:col>1</xdr:col>
                    <xdr:colOff>0</xdr:colOff>
                    <xdr:row>195</xdr:row>
                    <xdr:rowOff>0</xdr:rowOff>
                  </from>
                  <to>
                    <xdr:col>5</xdr:col>
                    <xdr:colOff>800100</xdr:colOff>
                    <xdr:row>196</xdr:row>
                    <xdr:rowOff>0</xdr:rowOff>
                  </to>
                </anchor>
              </controlPr>
            </control>
          </mc:Choice>
        </mc:AlternateContent>
        <mc:AlternateContent xmlns:mc="http://schemas.openxmlformats.org/markup-compatibility/2006">
          <mc:Choice Requires="x14">
            <control shapeId="22750" r:id="rId225" name="Option Button 222">
              <controlPr defaultSize="0" autoFill="0" autoLine="0" autoPict="0">
                <anchor moveWithCells="1" sizeWithCells="1">
                  <from>
                    <xdr:col>5</xdr:col>
                    <xdr:colOff>19050</xdr:colOff>
                    <xdr:row>195</xdr:row>
                    <xdr:rowOff>200025</xdr:rowOff>
                  </from>
                  <to>
                    <xdr:col>5</xdr:col>
                    <xdr:colOff>609600</xdr:colOff>
                    <xdr:row>195</xdr:row>
                    <xdr:rowOff>419100</xdr:rowOff>
                  </to>
                </anchor>
              </controlPr>
            </control>
          </mc:Choice>
        </mc:AlternateContent>
        <mc:AlternateContent xmlns:mc="http://schemas.openxmlformats.org/markup-compatibility/2006">
          <mc:Choice Requires="x14">
            <control shapeId="22751" r:id="rId226" name="Option Button 223">
              <controlPr defaultSize="0" autoFill="0" autoLine="0" autoPict="0">
                <anchor moveWithCells="1" sizeWithCells="1">
                  <from>
                    <xdr:col>1</xdr:col>
                    <xdr:colOff>504825</xdr:colOff>
                    <xdr:row>195</xdr:row>
                    <xdr:rowOff>200025</xdr:rowOff>
                  </from>
                  <to>
                    <xdr:col>1</xdr:col>
                    <xdr:colOff>904875</xdr:colOff>
                    <xdr:row>195</xdr:row>
                    <xdr:rowOff>419100</xdr:rowOff>
                  </to>
                </anchor>
              </controlPr>
            </control>
          </mc:Choice>
        </mc:AlternateContent>
        <mc:AlternateContent xmlns:mc="http://schemas.openxmlformats.org/markup-compatibility/2006">
          <mc:Choice Requires="x14">
            <control shapeId="22752" r:id="rId227" name="Option Button 224">
              <controlPr defaultSize="0" autoFill="0" autoLine="0" autoPict="0">
                <anchor moveWithCells="1" sizeWithCells="1">
                  <from>
                    <xdr:col>1</xdr:col>
                    <xdr:colOff>57150</xdr:colOff>
                    <xdr:row>195</xdr:row>
                    <xdr:rowOff>200025</xdr:rowOff>
                  </from>
                  <to>
                    <xdr:col>1</xdr:col>
                    <xdr:colOff>466725</xdr:colOff>
                    <xdr:row>195</xdr:row>
                    <xdr:rowOff>419100</xdr:rowOff>
                  </to>
                </anchor>
              </controlPr>
            </control>
          </mc:Choice>
        </mc:AlternateContent>
        <mc:AlternateContent xmlns:mc="http://schemas.openxmlformats.org/markup-compatibility/2006">
          <mc:Choice Requires="x14">
            <control shapeId="22753" r:id="rId228" name="Group Box 225">
              <controlPr defaultSize="0" autoFill="0" autoPict="0">
                <anchor moveWithCells="1" sizeWithCells="1">
                  <from>
                    <xdr:col>1</xdr:col>
                    <xdr:colOff>0</xdr:colOff>
                    <xdr:row>196</xdr:row>
                    <xdr:rowOff>0</xdr:rowOff>
                  </from>
                  <to>
                    <xdr:col>5</xdr:col>
                    <xdr:colOff>800100</xdr:colOff>
                    <xdr:row>197</xdr:row>
                    <xdr:rowOff>0</xdr:rowOff>
                  </to>
                </anchor>
              </controlPr>
            </control>
          </mc:Choice>
        </mc:AlternateContent>
        <mc:AlternateContent xmlns:mc="http://schemas.openxmlformats.org/markup-compatibility/2006">
          <mc:Choice Requires="x14">
            <control shapeId="22754" r:id="rId229" name="Option Button 226">
              <controlPr defaultSize="0" autoFill="0" autoLine="0" autoPict="0">
                <anchor moveWithCells="1" sizeWithCells="1">
                  <from>
                    <xdr:col>5</xdr:col>
                    <xdr:colOff>19050</xdr:colOff>
                    <xdr:row>196</xdr:row>
                    <xdr:rowOff>200025</xdr:rowOff>
                  </from>
                  <to>
                    <xdr:col>5</xdr:col>
                    <xdr:colOff>609600</xdr:colOff>
                    <xdr:row>196</xdr:row>
                    <xdr:rowOff>419100</xdr:rowOff>
                  </to>
                </anchor>
              </controlPr>
            </control>
          </mc:Choice>
        </mc:AlternateContent>
        <mc:AlternateContent xmlns:mc="http://schemas.openxmlformats.org/markup-compatibility/2006">
          <mc:Choice Requires="x14">
            <control shapeId="22755" r:id="rId230" name="Option Button 227">
              <controlPr defaultSize="0" autoFill="0" autoLine="0" autoPict="0">
                <anchor moveWithCells="1" sizeWithCells="1">
                  <from>
                    <xdr:col>1</xdr:col>
                    <xdr:colOff>504825</xdr:colOff>
                    <xdr:row>196</xdr:row>
                    <xdr:rowOff>200025</xdr:rowOff>
                  </from>
                  <to>
                    <xdr:col>1</xdr:col>
                    <xdr:colOff>904875</xdr:colOff>
                    <xdr:row>196</xdr:row>
                    <xdr:rowOff>419100</xdr:rowOff>
                  </to>
                </anchor>
              </controlPr>
            </control>
          </mc:Choice>
        </mc:AlternateContent>
        <mc:AlternateContent xmlns:mc="http://schemas.openxmlformats.org/markup-compatibility/2006">
          <mc:Choice Requires="x14">
            <control shapeId="22756" r:id="rId231" name="Option Button 228">
              <controlPr defaultSize="0" autoFill="0" autoLine="0" autoPict="0">
                <anchor moveWithCells="1" sizeWithCells="1">
                  <from>
                    <xdr:col>1</xdr:col>
                    <xdr:colOff>57150</xdr:colOff>
                    <xdr:row>196</xdr:row>
                    <xdr:rowOff>200025</xdr:rowOff>
                  </from>
                  <to>
                    <xdr:col>1</xdr:col>
                    <xdr:colOff>466725</xdr:colOff>
                    <xdr:row>196</xdr:row>
                    <xdr:rowOff>419100</xdr:rowOff>
                  </to>
                </anchor>
              </controlPr>
            </control>
          </mc:Choice>
        </mc:AlternateContent>
        <mc:AlternateContent xmlns:mc="http://schemas.openxmlformats.org/markup-compatibility/2006">
          <mc:Choice Requires="x14">
            <control shapeId="22757" r:id="rId232" name="Group Box 229">
              <controlPr defaultSize="0" autoFill="0" autoPict="0">
                <anchor moveWithCells="1" sizeWithCells="1">
                  <from>
                    <xdr:col>1</xdr:col>
                    <xdr:colOff>0</xdr:colOff>
                    <xdr:row>197</xdr:row>
                    <xdr:rowOff>0</xdr:rowOff>
                  </from>
                  <to>
                    <xdr:col>5</xdr:col>
                    <xdr:colOff>800100</xdr:colOff>
                    <xdr:row>198</xdr:row>
                    <xdr:rowOff>0</xdr:rowOff>
                  </to>
                </anchor>
              </controlPr>
            </control>
          </mc:Choice>
        </mc:AlternateContent>
        <mc:AlternateContent xmlns:mc="http://schemas.openxmlformats.org/markup-compatibility/2006">
          <mc:Choice Requires="x14">
            <control shapeId="22758" r:id="rId233" name="Option Button 230">
              <controlPr defaultSize="0" autoFill="0" autoLine="0" autoPict="0">
                <anchor moveWithCells="1" sizeWithCells="1">
                  <from>
                    <xdr:col>5</xdr:col>
                    <xdr:colOff>19050</xdr:colOff>
                    <xdr:row>197</xdr:row>
                    <xdr:rowOff>200025</xdr:rowOff>
                  </from>
                  <to>
                    <xdr:col>5</xdr:col>
                    <xdr:colOff>609600</xdr:colOff>
                    <xdr:row>197</xdr:row>
                    <xdr:rowOff>419100</xdr:rowOff>
                  </to>
                </anchor>
              </controlPr>
            </control>
          </mc:Choice>
        </mc:AlternateContent>
        <mc:AlternateContent xmlns:mc="http://schemas.openxmlformats.org/markup-compatibility/2006">
          <mc:Choice Requires="x14">
            <control shapeId="22759" r:id="rId234" name="Option Button 231">
              <controlPr defaultSize="0" autoFill="0" autoLine="0" autoPict="0">
                <anchor moveWithCells="1" sizeWithCells="1">
                  <from>
                    <xdr:col>1</xdr:col>
                    <xdr:colOff>504825</xdr:colOff>
                    <xdr:row>197</xdr:row>
                    <xdr:rowOff>200025</xdr:rowOff>
                  </from>
                  <to>
                    <xdr:col>1</xdr:col>
                    <xdr:colOff>904875</xdr:colOff>
                    <xdr:row>197</xdr:row>
                    <xdr:rowOff>419100</xdr:rowOff>
                  </to>
                </anchor>
              </controlPr>
            </control>
          </mc:Choice>
        </mc:AlternateContent>
        <mc:AlternateContent xmlns:mc="http://schemas.openxmlformats.org/markup-compatibility/2006">
          <mc:Choice Requires="x14">
            <control shapeId="22760" r:id="rId235" name="Option Button 232">
              <controlPr defaultSize="0" autoFill="0" autoLine="0" autoPict="0">
                <anchor moveWithCells="1" sizeWithCells="1">
                  <from>
                    <xdr:col>1</xdr:col>
                    <xdr:colOff>57150</xdr:colOff>
                    <xdr:row>197</xdr:row>
                    <xdr:rowOff>200025</xdr:rowOff>
                  </from>
                  <to>
                    <xdr:col>1</xdr:col>
                    <xdr:colOff>466725</xdr:colOff>
                    <xdr:row>197</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0"/>
  <sheetViews>
    <sheetView zoomScaleNormal="100" zoomScaleSheetLayoutView="100" workbookViewId="0"/>
  </sheetViews>
  <sheetFormatPr defaultColWidth="3.125" defaultRowHeight="13.5" x14ac:dyDescent="0.15"/>
  <cols>
    <col min="1" max="34" width="3.125" style="126" customWidth="1"/>
    <col min="35" max="35" width="80.625" style="126" customWidth="1"/>
    <col min="36" max="36" width="3.125" style="131" customWidth="1"/>
    <col min="37" max="37" width="11.5" style="131" customWidth="1"/>
    <col min="38" max="38" width="3.125" style="131" customWidth="1"/>
    <col min="39" max="45" width="3.125" style="136" customWidth="1"/>
    <col min="46" max="52" width="3.125" style="132" customWidth="1"/>
    <col min="53" max="61" width="3.125" style="141"/>
    <col min="62" max="16384" width="3.125" style="126"/>
  </cols>
  <sheetData>
    <row r="1" spans="1:42" x14ac:dyDescent="0.15">
      <c r="A1" s="167" t="str">
        <f>"〔事業者が特に力を入れている取り組み：" &amp;  評価結果報告書!B23 &amp; "〕"</f>
        <v>〔事業者が特に力を入れている取り組み：軽費老人ホーム(Ｂ型)〕</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25"/>
      <c r="AE1" s="125"/>
      <c r="AF1" s="125"/>
      <c r="AG1" s="149" t="s">
        <v>149</v>
      </c>
    </row>
    <row r="2" spans="1:42"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7" t="str">
        <f>"《事業所名： " &amp; 評価結果報告書!B24 &amp; "》"</f>
        <v>《事業所名： 》</v>
      </c>
    </row>
    <row r="3" spans="1:42" ht="19.5" customHeight="1" thickBot="1" x14ac:dyDescent="0.2">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42" ht="20.25" customHeight="1" thickBot="1" x14ac:dyDescent="0.2">
      <c r="A4" s="125"/>
      <c r="B4" s="347" t="s">
        <v>101</v>
      </c>
      <c r="C4" s="348"/>
      <c r="D4" s="348"/>
      <c r="E4" s="348"/>
      <c r="F4" s="348"/>
      <c r="G4" s="348"/>
      <c r="H4" s="348"/>
      <c r="I4" s="348"/>
      <c r="J4" s="348"/>
      <c r="K4" s="348"/>
      <c r="L4" s="348"/>
      <c r="M4" s="348"/>
      <c r="N4" s="348"/>
      <c r="O4" s="348"/>
      <c r="P4" s="349" t="str">
        <f>IF(AND($F$5="",AND($F$6="",$F$7="")),"",IF(AND($F$5="",OR($F$6&lt;&gt;"",$F$7&lt;&gt;"")),"評価項目を選択してください",IF(AND($F$6="",$F$7=""),"タイトル①、本文①を入力してください",IF(AND($F$6&lt;&gt;"",$F$7=""),"内容①を入力してください",IF(AND($F$7&lt;&gt;"",$F$6=""),"タイトル①を入力してください","")))))</f>
        <v/>
      </c>
      <c r="Q4" s="349"/>
      <c r="R4" s="349"/>
      <c r="S4" s="349"/>
      <c r="T4" s="349"/>
      <c r="U4" s="349"/>
      <c r="V4" s="349"/>
      <c r="W4" s="349"/>
      <c r="X4" s="349"/>
      <c r="Y4" s="349"/>
      <c r="Z4" s="349"/>
      <c r="AA4" s="349"/>
      <c r="AB4" s="349"/>
      <c r="AC4" s="349"/>
      <c r="AD4" s="349"/>
      <c r="AE4" s="349"/>
      <c r="AF4" s="349"/>
      <c r="AG4" s="350"/>
      <c r="AK4" s="131" t="s">
        <v>89</v>
      </c>
      <c r="AL4" s="131">
        <v>1</v>
      </c>
    </row>
    <row r="5" spans="1:42" ht="60" customHeight="1" thickTop="1" x14ac:dyDescent="0.15">
      <c r="A5" s="125"/>
      <c r="B5" s="128" t="s">
        <v>90</v>
      </c>
      <c r="C5" s="129"/>
      <c r="D5" s="129"/>
      <c r="E5" s="130"/>
      <c r="F5" s="341" t="str">
        <f>IF($AJ$5&lt;=1,"",VLOOKUP($AJ5,$AN$25:$AV$60,5,FALSE))</f>
        <v/>
      </c>
      <c r="G5" s="342"/>
      <c r="H5" s="342"/>
      <c r="I5" s="342"/>
      <c r="J5" s="342"/>
      <c r="K5" s="343"/>
      <c r="L5" s="344" t="str">
        <f>IF($AJ$5&lt;=1,"",VLOOKUP($AJ5,$AN$25:$AV$60,6,FALSE))</f>
        <v/>
      </c>
      <c r="M5" s="345"/>
      <c r="N5" s="345"/>
      <c r="O5" s="345"/>
      <c r="P5" s="345"/>
      <c r="Q5" s="345"/>
      <c r="R5" s="345"/>
      <c r="S5" s="345"/>
      <c r="T5" s="345"/>
      <c r="U5" s="345"/>
      <c r="V5" s="345"/>
      <c r="W5" s="345"/>
      <c r="X5" s="345"/>
      <c r="Y5" s="345"/>
      <c r="Z5" s="345"/>
      <c r="AA5" s="345"/>
      <c r="AB5" s="345"/>
      <c r="AC5" s="345"/>
      <c r="AD5" s="345"/>
      <c r="AE5" s="345"/>
      <c r="AF5" s="345"/>
      <c r="AG5" s="346"/>
      <c r="AJ5" s="133">
        <v>0</v>
      </c>
      <c r="AK5" s="131" t="s">
        <v>97</v>
      </c>
      <c r="AL5" s="131">
        <v>1</v>
      </c>
      <c r="AN5" s="136" t="str">
        <f>IF($AJ$5&lt;=1,"",VLOOKUP($AJ5,$AN$25:$AV$60,7,FALSE))</f>
        <v/>
      </c>
      <c r="AO5" s="136" t="str">
        <f>IF($AJ$5&lt;=1,"",VLOOKUP($AJ5,$AN$25:$AV$60,8,FALSE))</f>
        <v/>
      </c>
      <c r="AP5" s="136" t="str">
        <f>IF($AJ$5&lt;=1,"",VLOOKUP($AJ5,$AN$25:$AV$60,9,FALSE))</f>
        <v/>
      </c>
    </row>
    <row r="6" spans="1:42" ht="25.5" customHeight="1" x14ac:dyDescent="0.15">
      <c r="A6" s="125"/>
      <c r="B6" s="351" t="s">
        <v>91</v>
      </c>
      <c r="C6" s="352"/>
      <c r="D6" s="353"/>
      <c r="E6" s="354"/>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6"/>
      <c r="AH6" s="2" t="str">
        <f>IF(LEN(F6)=0,"",IF(40-LEN(F6)&gt;0,"残り" &amp; 40-LEN(F6) &amp; "文字",IF(40-LEN(F6)=0,"","文字数がオーバーしています")))</f>
        <v/>
      </c>
      <c r="AK6" s="131" t="s">
        <v>98</v>
      </c>
      <c r="AL6" s="131">
        <v>1</v>
      </c>
    </row>
    <row r="7" spans="1:42" ht="139.5" customHeight="1" thickBot="1" x14ac:dyDescent="0.2">
      <c r="A7" s="125"/>
      <c r="B7" s="335" t="s">
        <v>92</v>
      </c>
      <c r="C7" s="336"/>
      <c r="D7" s="336"/>
      <c r="E7" s="337"/>
      <c r="F7" s="338"/>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40"/>
      <c r="AH7" s="2" t="str">
        <f>IF(LEN(F7)=0,"",IF(256-LEN(F7)&gt;0,"残り" &amp; 256-LEN(F7) &amp; "文字",IF(256-LEN(F7)=0,"","文字数がオーバーしています")))</f>
        <v/>
      </c>
      <c r="AJ7" s="135" t="str">
        <f>IF(AND($AJ$5&lt;=1,$F$6&lt;&gt;"",$F$7&lt;&gt;""),"NG",IF(AND($F$5&lt;&gt;"",OR($F$6&lt;&gt;"",$F$7&lt;&gt;"")),"OK","NG"))</f>
        <v>NG</v>
      </c>
      <c r="AK7" s="131" t="s">
        <v>99</v>
      </c>
      <c r="AL7" s="131">
        <v>1</v>
      </c>
    </row>
    <row r="8" spans="1:42" ht="19.5" customHeight="1" thickBo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K8" s="131" t="s">
        <v>100</v>
      </c>
      <c r="AL8" s="131">
        <v>1</v>
      </c>
    </row>
    <row r="9" spans="1:42" ht="20.25" customHeight="1" thickBot="1" x14ac:dyDescent="0.2">
      <c r="A9" s="125"/>
      <c r="B9" s="347" t="s">
        <v>102</v>
      </c>
      <c r="C9" s="348"/>
      <c r="D9" s="348"/>
      <c r="E9" s="348"/>
      <c r="F9" s="348"/>
      <c r="G9" s="348"/>
      <c r="H9" s="348"/>
      <c r="I9" s="348"/>
      <c r="J9" s="348"/>
      <c r="K9" s="348"/>
      <c r="L9" s="348"/>
      <c r="M9" s="348"/>
      <c r="N9" s="348"/>
      <c r="O9" s="348"/>
      <c r="P9" s="349"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49"/>
      <c r="R9" s="349"/>
      <c r="S9" s="349"/>
      <c r="T9" s="349"/>
      <c r="U9" s="349"/>
      <c r="V9" s="349"/>
      <c r="W9" s="349"/>
      <c r="X9" s="349"/>
      <c r="Y9" s="349"/>
      <c r="Z9" s="349"/>
      <c r="AA9" s="349"/>
      <c r="AB9" s="349"/>
      <c r="AC9" s="349"/>
      <c r="AD9" s="349"/>
      <c r="AE9" s="349"/>
      <c r="AF9" s="349"/>
      <c r="AG9" s="350"/>
      <c r="AK9" s="131" t="s">
        <v>89</v>
      </c>
      <c r="AL9" s="131">
        <v>2</v>
      </c>
    </row>
    <row r="10" spans="1:42" ht="60" customHeight="1" thickTop="1" x14ac:dyDescent="0.15">
      <c r="A10" s="125"/>
      <c r="B10" s="128" t="s">
        <v>90</v>
      </c>
      <c r="C10" s="129"/>
      <c r="D10" s="129"/>
      <c r="E10" s="130"/>
      <c r="F10" s="341" t="str">
        <f>IF($AJ$10&lt;=1,"",VLOOKUP($AJ10,$AN$25:$AV$60,5,FALSE))</f>
        <v/>
      </c>
      <c r="G10" s="342"/>
      <c r="H10" s="342"/>
      <c r="I10" s="342"/>
      <c r="J10" s="342"/>
      <c r="K10" s="343"/>
      <c r="L10" s="344" t="str">
        <f>IF($AJ$10&lt;=1,"",VLOOKUP($AJ10,$AN$25:$AV$60,6,FALSE))</f>
        <v/>
      </c>
      <c r="M10" s="345"/>
      <c r="N10" s="345"/>
      <c r="O10" s="345"/>
      <c r="P10" s="345"/>
      <c r="Q10" s="345"/>
      <c r="R10" s="345"/>
      <c r="S10" s="345"/>
      <c r="T10" s="345"/>
      <c r="U10" s="345"/>
      <c r="V10" s="345"/>
      <c r="W10" s="345"/>
      <c r="X10" s="345"/>
      <c r="Y10" s="345"/>
      <c r="Z10" s="345"/>
      <c r="AA10" s="345"/>
      <c r="AB10" s="345"/>
      <c r="AC10" s="345"/>
      <c r="AD10" s="345"/>
      <c r="AE10" s="345"/>
      <c r="AF10" s="345"/>
      <c r="AG10" s="346"/>
      <c r="AJ10" s="133">
        <v>0</v>
      </c>
      <c r="AK10" s="131" t="s">
        <v>97</v>
      </c>
      <c r="AL10" s="131">
        <v>2</v>
      </c>
      <c r="AN10" s="136" t="str">
        <f>IF($AJ$10&lt;=1,"",VLOOKUP($AJ10,$AN$25:$AV$60,7,FALSE))</f>
        <v/>
      </c>
      <c r="AO10" s="136" t="str">
        <f>IF($AJ$10&lt;=1,"",VLOOKUP($AJ10,$AN$25:$AV$60,8,FALSE))</f>
        <v/>
      </c>
      <c r="AP10" s="136" t="str">
        <f>IF($AJ$10&lt;=1,"",VLOOKUP($AJ10,$AN$25:$AV$60,9,FALSE))</f>
        <v/>
      </c>
    </row>
    <row r="11" spans="1:42" ht="25.5" customHeight="1" x14ac:dyDescent="0.15">
      <c r="A11" s="125"/>
      <c r="B11" s="351" t="s">
        <v>93</v>
      </c>
      <c r="C11" s="352"/>
      <c r="D11" s="353"/>
      <c r="E11" s="354"/>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6"/>
      <c r="AH11" s="2" t="str">
        <f>IF(LEN(F11)=0,"",IF(40-LEN(F11)&gt;0,"残り" &amp; 40-LEN(F11) &amp; "文字",IF(40-LEN(F11)=0,"","文字数がオーバーしています")))</f>
        <v/>
      </c>
      <c r="AK11" s="131" t="s">
        <v>98</v>
      </c>
      <c r="AL11" s="131">
        <v>2</v>
      </c>
    </row>
    <row r="12" spans="1:42" ht="139.5" customHeight="1" thickBot="1" x14ac:dyDescent="0.2">
      <c r="A12" s="125"/>
      <c r="B12" s="335" t="s">
        <v>94</v>
      </c>
      <c r="C12" s="336"/>
      <c r="D12" s="336"/>
      <c r="E12" s="337"/>
      <c r="F12" s="338"/>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40"/>
      <c r="AH12" s="2" t="str">
        <f>IF(LEN(F12)=0,"",IF(256-LEN(F12)&gt;0,"残り" &amp; 256-LEN(F12) &amp; "文字",IF(256-LEN(F12)=0,"","文字数がオーバーしています")))</f>
        <v/>
      </c>
      <c r="AJ12" s="135" t="str">
        <f>IF(AND($AJ$10&lt;=1,$F$11&lt;&gt;"",$F$12&lt;&gt;""),"NG",IF(AND($F$10&lt;&gt;"",OR($F$11&lt;&gt;"",$F$12&lt;&gt;"")),"OK","NG"))</f>
        <v>NG</v>
      </c>
      <c r="AK12" s="131" t="s">
        <v>99</v>
      </c>
      <c r="AL12" s="131">
        <v>2</v>
      </c>
    </row>
    <row r="13" spans="1:42" ht="19.5" customHeight="1" thickBot="1" x14ac:dyDescent="0.2">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K13" s="131" t="s">
        <v>100</v>
      </c>
      <c r="AL13" s="131">
        <v>2</v>
      </c>
    </row>
    <row r="14" spans="1:42" ht="20.25" customHeight="1" thickBot="1" x14ac:dyDescent="0.2">
      <c r="A14" s="125"/>
      <c r="B14" s="347" t="s">
        <v>103</v>
      </c>
      <c r="C14" s="348"/>
      <c r="D14" s="348"/>
      <c r="E14" s="348"/>
      <c r="F14" s="348"/>
      <c r="G14" s="348"/>
      <c r="H14" s="348"/>
      <c r="I14" s="348"/>
      <c r="J14" s="348"/>
      <c r="K14" s="348"/>
      <c r="L14" s="348"/>
      <c r="M14" s="348"/>
      <c r="N14" s="348"/>
      <c r="O14" s="348"/>
      <c r="P14" s="349"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49"/>
      <c r="R14" s="349"/>
      <c r="S14" s="349"/>
      <c r="T14" s="349"/>
      <c r="U14" s="349"/>
      <c r="V14" s="349"/>
      <c r="W14" s="349"/>
      <c r="X14" s="349"/>
      <c r="Y14" s="349"/>
      <c r="Z14" s="349"/>
      <c r="AA14" s="349"/>
      <c r="AB14" s="349"/>
      <c r="AC14" s="349"/>
      <c r="AD14" s="349"/>
      <c r="AE14" s="349"/>
      <c r="AF14" s="349"/>
      <c r="AG14" s="350"/>
      <c r="AK14" s="131" t="s">
        <v>89</v>
      </c>
      <c r="AL14" s="131">
        <v>3</v>
      </c>
    </row>
    <row r="15" spans="1:42" ht="60" customHeight="1" thickTop="1" x14ac:dyDescent="0.15">
      <c r="A15" s="125"/>
      <c r="B15" s="128" t="s">
        <v>90</v>
      </c>
      <c r="C15" s="129"/>
      <c r="D15" s="129"/>
      <c r="E15" s="130"/>
      <c r="F15" s="341" t="str">
        <f>IF($AJ$15&lt;=1,"",VLOOKUP($AJ15,$AN$25:$AV$60,5,FALSE))</f>
        <v/>
      </c>
      <c r="G15" s="342"/>
      <c r="H15" s="342"/>
      <c r="I15" s="342"/>
      <c r="J15" s="342"/>
      <c r="K15" s="343"/>
      <c r="L15" s="344" t="str">
        <f>IF($AJ$15&lt;=1,"",VLOOKUP($AJ15,$AN$25:$AV$60,6,FALSE))</f>
        <v/>
      </c>
      <c r="M15" s="345"/>
      <c r="N15" s="345"/>
      <c r="O15" s="345"/>
      <c r="P15" s="345"/>
      <c r="Q15" s="345"/>
      <c r="R15" s="345"/>
      <c r="S15" s="345"/>
      <c r="T15" s="345"/>
      <c r="U15" s="345"/>
      <c r="V15" s="345"/>
      <c r="W15" s="345"/>
      <c r="X15" s="345"/>
      <c r="Y15" s="345"/>
      <c r="Z15" s="345"/>
      <c r="AA15" s="345"/>
      <c r="AB15" s="345"/>
      <c r="AC15" s="345"/>
      <c r="AD15" s="345"/>
      <c r="AE15" s="345"/>
      <c r="AF15" s="345"/>
      <c r="AG15" s="346"/>
      <c r="AJ15" s="133">
        <v>0</v>
      </c>
      <c r="AK15" s="131" t="s">
        <v>97</v>
      </c>
      <c r="AL15" s="131">
        <v>3</v>
      </c>
      <c r="AN15" s="136" t="str">
        <f>IF($AJ$15&lt;=1,"",VLOOKUP($AJ15,$AN$25:$AV$60,7,FALSE))</f>
        <v/>
      </c>
      <c r="AO15" s="136" t="str">
        <f>IF($AJ$15&lt;=1,"",VLOOKUP($AJ15,$AN$25:$AV$60,8,FALSE))</f>
        <v/>
      </c>
      <c r="AP15" s="136" t="str">
        <f>IF($AJ$15&lt;=1,"",VLOOKUP($AJ15,$AN$25:$AV$60,9,FALSE))</f>
        <v/>
      </c>
    </row>
    <row r="16" spans="1:42" ht="25.5" customHeight="1" x14ac:dyDescent="0.15">
      <c r="A16" s="125"/>
      <c r="B16" s="351" t="s">
        <v>95</v>
      </c>
      <c r="C16" s="352"/>
      <c r="D16" s="353"/>
      <c r="E16" s="354"/>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6"/>
      <c r="AH16" s="2" t="str">
        <f>IF(LEN(F16)=0,"",IF(40-LEN(F16)&gt;0,"残り" &amp; 40-LEN(F16) &amp; "文字",IF(40-LEN(F16)=0,"","文字数がオーバーしています")))</f>
        <v/>
      </c>
      <c r="AK16" s="131" t="s">
        <v>98</v>
      </c>
      <c r="AL16" s="131">
        <v>3</v>
      </c>
    </row>
    <row r="17" spans="1:48" ht="139.5" customHeight="1" thickBot="1" x14ac:dyDescent="0.2">
      <c r="A17" s="125"/>
      <c r="B17" s="335" t="s">
        <v>96</v>
      </c>
      <c r="C17" s="336"/>
      <c r="D17" s="336"/>
      <c r="E17" s="337"/>
      <c r="F17" s="338"/>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40"/>
      <c r="AH17" s="2" t="str">
        <f>IF(LEN(F17)=0,"",IF(256-LEN(F17)&gt;0,"残り" &amp; 256-LEN(F17) &amp; "文字",IF(256-LEN(F17)=0,"","文字数がオーバーしています")))</f>
        <v/>
      </c>
      <c r="AJ17" s="135" t="str">
        <f>IF(AND($AJ$15&lt;=1,$F$16&lt;&gt;"",$F$17&lt;&gt;""),"NG",IF(AND($F$15&lt;&gt;"",OR($F$16&lt;&gt;"",$F$17&lt;&gt;"")),"OK","NG"))</f>
        <v>NG</v>
      </c>
      <c r="AK17" s="131" t="s">
        <v>99</v>
      </c>
      <c r="AL17" s="131">
        <v>3</v>
      </c>
    </row>
    <row r="18" spans="1:48" ht="19.5" customHeight="1" x14ac:dyDescent="0.15">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row>
    <row r="19" spans="1:48" x14ac:dyDescent="0.15">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row>
    <row r="20" spans="1:48" x14ac:dyDescent="0.15">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row>
    <row r="21" spans="1:48" x14ac:dyDescent="0.15">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row>
    <row r="22" spans="1:48" x14ac:dyDescent="0.15">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row>
    <row r="23" spans="1:48" x14ac:dyDescent="0.15">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row>
    <row r="25" spans="1:48" x14ac:dyDescent="0.15">
      <c r="AN25" s="136">
        <v>1</v>
      </c>
    </row>
    <row r="26" spans="1:48" x14ac:dyDescent="0.15">
      <c r="AN26" s="136">
        <v>2</v>
      </c>
      <c r="AO26" s="136">
        <v>1</v>
      </c>
      <c r="AP26" s="136">
        <v>1</v>
      </c>
      <c r="AQ26" s="136">
        <v>1</v>
      </c>
      <c r="AR26" s="175" t="s">
        <v>382</v>
      </c>
      <c r="AS26" s="175" t="s">
        <v>171</v>
      </c>
      <c r="AT26" s="176" t="s">
        <v>383</v>
      </c>
      <c r="AU26" s="176" t="s">
        <v>384</v>
      </c>
      <c r="AV26" s="176" t="s">
        <v>385</v>
      </c>
    </row>
    <row r="27" spans="1:48" x14ac:dyDescent="0.15">
      <c r="AN27" s="136">
        <v>3</v>
      </c>
      <c r="AO27" s="136">
        <v>1</v>
      </c>
      <c r="AP27" s="136">
        <v>1</v>
      </c>
      <c r="AQ27" s="136">
        <v>2</v>
      </c>
      <c r="AR27" s="175" t="s">
        <v>386</v>
      </c>
      <c r="AS27" s="175" t="s">
        <v>175</v>
      </c>
      <c r="AT27" s="176" t="s">
        <v>383</v>
      </c>
      <c r="AU27" s="176" t="s">
        <v>384</v>
      </c>
      <c r="AV27" s="176" t="s">
        <v>387</v>
      </c>
    </row>
    <row r="28" spans="1:48" x14ac:dyDescent="0.15">
      <c r="AN28" s="136">
        <v>4</v>
      </c>
      <c r="AO28" s="136">
        <v>1</v>
      </c>
      <c r="AP28" s="136">
        <v>1</v>
      </c>
      <c r="AQ28" s="136">
        <v>3</v>
      </c>
      <c r="AR28" s="175" t="s">
        <v>388</v>
      </c>
      <c r="AS28" s="175" t="s">
        <v>179</v>
      </c>
      <c r="AT28" s="176" t="s">
        <v>383</v>
      </c>
      <c r="AU28" s="176" t="s">
        <v>384</v>
      </c>
      <c r="AV28" s="176" t="s">
        <v>389</v>
      </c>
    </row>
    <row r="29" spans="1:48" x14ac:dyDescent="0.15">
      <c r="AN29" s="136">
        <v>5</v>
      </c>
      <c r="AO29" s="136">
        <v>2</v>
      </c>
      <c r="AP29" s="136">
        <v>1</v>
      </c>
      <c r="AQ29" s="136">
        <v>1</v>
      </c>
      <c r="AR29" s="175" t="s">
        <v>390</v>
      </c>
      <c r="AS29" s="175" t="s">
        <v>186</v>
      </c>
      <c r="AT29" s="176" t="s">
        <v>391</v>
      </c>
      <c r="AU29" s="176" t="s">
        <v>392</v>
      </c>
      <c r="AV29" s="176" t="s">
        <v>393</v>
      </c>
    </row>
    <row r="30" spans="1:48" x14ac:dyDescent="0.15">
      <c r="AN30" s="136">
        <v>6</v>
      </c>
      <c r="AO30" s="136">
        <v>2</v>
      </c>
      <c r="AP30" s="136">
        <v>2</v>
      </c>
      <c r="AQ30" s="136">
        <v>1</v>
      </c>
      <c r="AR30" s="175" t="s">
        <v>394</v>
      </c>
      <c r="AS30" s="175" t="s">
        <v>196</v>
      </c>
      <c r="AT30" s="176" t="s">
        <v>391</v>
      </c>
      <c r="AU30" s="176" t="s">
        <v>395</v>
      </c>
      <c r="AV30" s="176" t="s">
        <v>396</v>
      </c>
    </row>
    <row r="31" spans="1:48" x14ac:dyDescent="0.15">
      <c r="AN31" s="136">
        <v>7</v>
      </c>
      <c r="AO31" s="136">
        <v>2</v>
      </c>
      <c r="AP31" s="136">
        <v>2</v>
      </c>
      <c r="AQ31" s="136">
        <v>2</v>
      </c>
      <c r="AR31" s="175" t="s">
        <v>397</v>
      </c>
      <c r="AS31" s="175" t="s">
        <v>200</v>
      </c>
      <c r="AT31" s="176" t="s">
        <v>391</v>
      </c>
      <c r="AU31" s="176" t="s">
        <v>395</v>
      </c>
      <c r="AV31" s="176" t="s">
        <v>398</v>
      </c>
    </row>
    <row r="32" spans="1:48" x14ac:dyDescent="0.15">
      <c r="AN32" s="136">
        <v>8</v>
      </c>
      <c r="AO32" s="136">
        <v>3</v>
      </c>
      <c r="AP32" s="136">
        <v>1</v>
      </c>
      <c r="AQ32" s="136">
        <v>1</v>
      </c>
      <c r="AR32" s="175" t="s">
        <v>399</v>
      </c>
      <c r="AS32" s="175" t="s">
        <v>208</v>
      </c>
      <c r="AT32" s="176" t="s">
        <v>400</v>
      </c>
      <c r="AU32" s="176" t="s">
        <v>401</v>
      </c>
      <c r="AV32" s="176" t="s">
        <v>402</v>
      </c>
    </row>
    <row r="33" spans="40:48" x14ac:dyDescent="0.15">
      <c r="AN33" s="136">
        <v>9</v>
      </c>
      <c r="AO33" s="136">
        <v>3</v>
      </c>
      <c r="AP33" s="136">
        <v>2</v>
      </c>
      <c r="AQ33" s="136">
        <v>1</v>
      </c>
      <c r="AR33" s="175" t="s">
        <v>403</v>
      </c>
      <c r="AS33" s="175" t="s">
        <v>213</v>
      </c>
      <c r="AT33" s="176" t="s">
        <v>400</v>
      </c>
      <c r="AU33" s="176" t="s">
        <v>404</v>
      </c>
      <c r="AV33" s="176" t="s">
        <v>405</v>
      </c>
    </row>
    <row r="34" spans="40:48" x14ac:dyDescent="0.15">
      <c r="AN34" s="136">
        <v>10</v>
      </c>
      <c r="AO34" s="136">
        <v>3</v>
      </c>
      <c r="AP34" s="136">
        <v>2</v>
      </c>
      <c r="AQ34" s="136">
        <v>2</v>
      </c>
      <c r="AR34" s="175" t="s">
        <v>406</v>
      </c>
      <c r="AS34" s="175" t="s">
        <v>216</v>
      </c>
      <c r="AT34" s="176" t="s">
        <v>400</v>
      </c>
      <c r="AU34" s="176" t="s">
        <v>404</v>
      </c>
      <c r="AV34" s="176" t="s">
        <v>407</v>
      </c>
    </row>
    <row r="35" spans="40:48" x14ac:dyDescent="0.15">
      <c r="AN35" s="136">
        <v>11</v>
      </c>
      <c r="AO35" s="136">
        <v>3</v>
      </c>
      <c r="AP35" s="136">
        <v>3</v>
      </c>
      <c r="AQ35" s="136">
        <v>1</v>
      </c>
      <c r="AR35" s="175" t="s">
        <v>408</v>
      </c>
      <c r="AS35" s="175" t="s">
        <v>221</v>
      </c>
      <c r="AT35" s="176" t="s">
        <v>400</v>
      </c>
      <c r="AU35" s="176" t="s">
        <v>409</v>
      </c>
      <c r="AV35" s="176" t="s">
        <v>410</v>
      </c>
    </row>
    <row r="36" spans="40:48" x14ac:dyDescent="0.15">
      <c r="AN36" s="136">
        <v>12</v>
      </c>
      <c r="AO36" s="136">
        <v>3</v>
      </c>
      <c r="AP36" s="136">
        <v>3</v>
      </c>
      <c r="AQ36" s="136">
        <v>2</v>
      </c>
      <c r="AR36" s="175" t="s">
        <v>411</v>
      </c>
      <c r="AS36" s="175" t="s">
        <v>224</v>
      </c>
      <c r="AT36" s="176" t="s">
        <v>400</v>
      </c>
      <c r="AU36" s="176" t="s">
        <v>409</v>
      </c>
      <c r="AV36" s="176" t="s">
        <v>412</v>
      </c>
    </row>
    <row r="37" spans="40:48" x14ac:dyDescent="0.15">
      <c r="AN37" s="136">
        <v>13</v>
      </c>
      <c r="AO37" s="136">
        <v>4</v>
      </c>
      <c r="AP37" s="136">
        <v>1</v>
      </c>
      <c r="AQ37" s="136">
        <v>1</v>
      </c>
      <c r="AR37" s="175" t="s">
        <v>413</v>
      </c>
      <c r="AS37" s="175" t="s">
        <v>233</v>
      </c>
      <c r="AT37" s="176" t="s">
        <v>414</v>
      </c>
      <c r="AU37" s="176" t="s">
        <v>415</v>
      </c>
      <c r="AV37" s="176" t="s">
        <v>416</v>
      </c>
    </row>
    <row r="38" spans="40:48" x14ac:dyDescent="0.15">
      <c r="AN38" s="136">
        <v>14</v>
      </c>
      <c r="AO38" s="136">
        <v>4</v>
      </c>
      <c r="AP38" s="136">
        <v>2</v>
      </c>
      <c r="AQ38" s="136">
        <v>1</v>
      </c>
      <c r="AR38" s="175" t="s">
        <v>417</v>
      </c>
      <c r="AS38" s="175" t="s">
        <v>239</v>
      </c>
      <c r="AT38" s="176" t="s">
        <v>414</v>
      </c>
      <c r="AU38" s="176" t="s">
        <v>418</v>
      </c>
      <c r="AV38" s="176" t="s">
        <v>419</v>
      </c>
    </row>
    <row r="39" spans="40:48" x14ac:dyDescent="0.15">
      <c r="AN39" s="136">
        <v>15</v>
      </c>
      <c r="AO39" s="136">
        <v>5</v>
      </c>
      <c r="AP39" s="136">
        <v>1</v>
      </c>
      <c r="AQ39" s="136">
        <v>1</v>
      </c>
      <c r="AR39" s="175" t="s">
        <v>420</v>
      </c>
      <c r="AS39" s="175" t="s">
        <v>250</v>
      </c>
      <c r="AT39" s="176" t="s">
        <v>421</v>
      </c>
      <c r="AU39" s="176" t="s">
        <v>422</v>
      </c>
      <c r="AV39" s="176" t="s">
        <v>423</v>
      </c>
    </row>
    <row r="40" spans="40:48" x14ac:dyDescent="0.15">
      <c r="AN40" s="136">
        <v>16</v>
      </c>
      <c r="AO40" s="136">
        <v>5</v>
      </c>
      <c r="AP40" s="136">
        <v>1</v>
      </c>
      <c r="AQ40" s="136">
        <v>2</v>
      </c>
      <c r="AR40" s="175" t="s">
        <v>424</v>
      </c>
      <c r="AS40" s="175" t="s">
        <v>253</v>
      </c>
      <c r="AT40" s="176" t="s">
        <v>421</v>
      </c>
      <c r="AU40" s="176" t="s">
        <v>422</v>
      </c>
      <c r="AV40" s="176" t="s">
        <v>425</v>
      </c>
    </row>
    <row r="41" spans="40:48" x14ac:dyDescent="0.15">
      <c r="AN41" s="136">
        <v>17</v>
      </c>
      <c r="AO41" s="136">
        <v>5</v>
      </c>
      <c r="AP41" s="136">
        <v>1</v>
      </c>
      <c r="AQ41" s="136">
        <v>3</v>
      </c>
      <c r="AR41" s="175" t="s">
        <v>426</v>
      </c>
      <c r="AS41" s="175" t="s">
        <v>256</v>
      </c>
      <c r="AT41" s="176" t="s">
        <v>421</v>
      </c>
      <c r="AU41" s="176" t="s">
        <v>422</v>
      </c>
      <c r="AV41" s="176" t="s">
        <v>427</v>
      </c>
    </row>
    <row r="42" spans="40:48" x14ac:dyDescent="0.15">
      <c r="AN42" s="136">
        <v>18</v>
      </c>
      <c r="AO42" s="136">
        <v>5</v>
      </c>
      <c r="AP42" s="136">
        <v>1</v>
      </c>
      <c r="AQ42" s="136">
        <v>4</v>
      </c>
      <c r="AR42" s="175" t="s">
        <v>428</v>
      </c>
      <c r="AS42" s="175" t="s">
        <v>262</v>
      </c>
      <c r="AT42" s="176" t="s">
        <v>421</v>
      </c>
      <c r="AU42" s="176" t="s">
        <v>422</v>
      </c>
      <c r="AV42" s="176" t="s">
        <v>429</v>
      </c>
    </row>
    <row r="43" spans="40:48" x14ac:dyDescent="0.15">
      <c r="AN43" s="136">
        <v>19</v>
      </c>
      <c r="AO43" s="136">
        <v>5</v>
      </c>
      <c r="AP43" s="136">
        <v>2</v>
      </c>
      <c r="AQ43" s="136">
        <v>1</v>
      </c>
      <c r="AR43" s="175" t="s">
        <v>430</v>
      </c>
      <c r="AS43" s="175" t="s">
        <v>269</v>
      </c>
      <c r="AT43" s="176" t="s">
        <v>421</v>
      </c>
      <c r="AU43" s="176" t="s">
        <v>431</v>
      </c>
      <c r="AV43" s="176" t="s">
        <v>432</v>
      </c>
    </row>
    <row r="44" spans="40:48" x14ac:dyDescent="0.15">
      <c r="AN44" s="136">
        <v>20</v>
      </c>
      <c r="AO44" s="136">
        <v>6</v>
      </c>
      <c r="AP44" s="136">
        <v>1</v>
      </c>
      <c r="AQ44" s="136">
        <v>1</v>
      </c>
      <c r="AR44" s="175" t="s">
        <v>433</v>
      </c>
      <c r="AS44" s="175" t="s">
        <v>284</v>
      </c>
      <c r="AT44" s="176" t="s">
        <v>434</v>
      </c>
      <c r="AU44" s="176" t="s">
        <v>435</v>
      </c>
      <c r="AV44" s="176" t="s">
        <v>436</v>
      </c>
    </row>
    <row r="45" spans="40:48" x14ac:dyDescent="0.15">
      <c r="AN45" s="136">
        <v>21</v>
      </c>
      <c r="AO45" s="136">
        <v>6</v>
      </c>
      <c r="AP45" s="136">
        <v>2</v>
      </c>
      <c r="AQ45" s="136">
        <v>1</v>
      </c>
      <c r="AR45" s="175" t="s">
        <v>437</v>
      </c>
      <c r="AS45" s="175" t="s">
        <v>292</v>
      </c>
      <c r="AT45" s="176" t="s">
        <v>434</v>
      </c>
      <c r="AU45" s="176" t="s">
        <v>438</v>
      </c>
      <c r="AV45" s="176" t="s">
        <v>439</v>
      </c>
    </row>
    <row r="46" spans="40:48" x14ac:dyDescent="0.15">
      <c r="AN46" s="136">
        <v>22</v>
      </c>
      <c r="AO46" s="136">
        <v>6</v>
      </c>
      <c r="AP46" s="136">
        <v>2</v>
      </c>
      <c r="AQ46" s="136">
        <v>2</v>
      </c>
      <c r="AR46" s="175" t="s">
        <v>440</v>
      </c>
      <c r="AS46" s="175" t="s">
        <v>296</v>
      </c>
      <c r="AT46" s="176" t="s">
        <v>434</v>
      </c>
      <c r="AU46" s="176" t="s">
        <v>438</v>
      </c>
      <c r="AV46" s="176" t="s">
        <v>441</v>
      </c>
    </row>
    <row r="47" spans="40:48" x14ac:dyDescent="0.15">
      <c r="AN47" s="136">
        <v>23</v>
      </c>
      <c r="AO47" s="136">
        <v>6</v>
      </c>
      <c r="AP47" s="136">
        <v>3</v>
      </c>
      <c r="AQ47" s="136">
        <v>1</v>
      </c>
      <c r="AR47" s="175" t="s">
        <v>442</v>
      </c>
      <c r="AS47" s="175" t="s">
        <v>304</v>
      </c>
      <c r="AT47" s="176" t="s">
        <v>434</v>
      </c>
      <c r="AU47" s="176" t="s">
        <v>443</v>
      </c>
      <c r="AV47" s="176" t="s">
        <v>444</v>
      </c>
    </row>
    <row r="48" spans="40:48" x14ac:dyDescent="0.15">
      <c r="AN48" s="136">
        <v>24</v>
      </c>
      <c r="AO48" s="136">
        <v>6</v>
      </c>
      <c r="AP48" s="136">
        <v>3</v>
      </c>
      <c r="AQ48" s="136">
        <v>2</v>
      </c>
      <c r="AR48" s="175" t="s">
        <v>445</v>
      </c>
      <c r="AS48" s="175" t="s">
        <v>308</v>
      </c>
      <c r="AT48" s="176" t="s">
        <v>434</v>
      </c>
      <c r="AU48" s="176" t="s">
        <v>443</v>
      </c>
      <c r="AV48" s="176" t="s">
        <v>446</v>
      </c>
    </row>
    <row r="49" spans="40:48" x14ac:dyDescent="0.15">
      <c r="AN49" s="136">
        <v>25</v>
      </c>
      <c r="AO49" s="136">
        <v>6</v>
      </c>
      <c r="AP49" s="136">
        <v>3</v>
      </c>
      <c r="AQ49" s="136">
        <v>3</v>
      </c>
      <c r="AR49" s="175" t="s">
        <v>447</v>
      </c>
      <c r="AS49" s="175" t="s">
        <v>313</v>
      </c>
      <c r="AT49" s="176" t="s">
        <v>434</v>
      </c>
      <c r="AU49" s="176" t="s">
        <v>443</v>
      </c>
      <c r="AV49" s="176" t="s">
        <v>448</v>
      </c>
    </row>
    <row r="50" spans="40:48" x14ac:dyDescent="0.15">
      <c r="AN50" s="136">
        <v>26</v>
      </c>
      <c r="AO50" s="136">
        <v>6</v>
      </c>
      <c r="AP50" s="136">
        <v>3</v>
      </c>
      <c r="AQ50" s="136">
        <v>4</v>
      </c>
      <c r="AR50" s="175" t="s">
        <v>449</v>
      </c>
      <c r="AS50" s="175" t="s">
        <v>316</v>
      </c>
      <c r="AT50" s="176" t="s">
        <v>434</v>
      </c>
      <c r="AU50" s="176" t="s">
        <v>443</v>
      </c>
      <c r="AV50" s="176" t="s">
        <v>450</v>
      </c>
    </row>
    <row r="51" spans="40:48" x14ac:dyDescent="0.15">
      <c r="AN51" s="136">
        <v>27</v>
      </c>
      <c r="AO51" s="136">
        <v>6</v>
      </c>
      <c r="AP51" s="136">
        <v>5</v>
      </c>
      <c r="AQ51" s="136">
        <v>1</v>
      </c>
      <c r="AR51" s="175" t="s">
        <v>451</v>
      </c>
      <c r="AS51" s="175" t="s">
        <v>322</v>
      </c>
      <c r="AT51" s="176" t="s">
        <v>434</v>
      </c>
      <c r="AU51" s="176" t="s">
        <v>452</v>
      </c>
      <c r="AV51" s="176" t="s">
        <v>453</v>
      </c>
    </row>
    <row r="52" spans="40:48" x14ac:dyDescent="0.15">
      <c r="AN52" s="136">
        <v>28</v>
      </c>
      <c r="AO52" s="136">
        <v>6</v>
      </c>
      <c r="AP52" s="136">
        <v>5</v>
      </c>
      <c r="AQ52" s="136">
        <v>2</v>
      </c>
      <c r="AR52" s="175" t="s">
        <v>454</v>
      </c>
      <c r="AS52" s="175" t="s">
        <v>326</v>
      </c>
      <c r="AT52" s="176" t="s">
        <v>434</v>
      </c>
      <c r="AU52" s="176" t="s">
        <v>452</v>
      </c>
      <c r="AV52" s="176" t="s">
        <v>455</v>
      </c>
    </row>
    <row r="53" spans="40:48" x14ac:dyDescent="0.15">
      <c r="AN53" s="136">
        <v>29</v>
      </c>
      <c r="AO53" s="136">
        <v>6</v>
      </c>
      <c r="AP53" s="136">
        <v>6</v>
      </c>
      <c r="AQ53" s="136">
        <v>1</v>
      </c>
      <c r="AR53" s="175" t="s">
        <v>456</v>
      </c>
      <c r="AS53" s="175" t="s">
        <v>332</v>
      </c>
      <c r="AT53" s="176" t="s">
        <v>434</v>
      </c>
      <c r="AU53" s="176" t="s">
        <v>457</v>
      </c>
      <c r="AV53" s="176" t="s">
        <v>458</v>
      </c>
    </row>
    <row r="54" spans="40:48" x14ac:dyDescent="0.15">
      <c r="AN54" s="136">
        <v>30</v>
      </c>
      <c r="AO54" s="136">
        <v>6</v>
      </c>
      <c r="AP54" s="136">
        <v>6</v>
      </c>
      <c r="AQ54" s="136">
        <v>2</v>
      </c>
      <c r="AR54" s="175" t="s">
        <v>459</v>
      </c>
      <c r="AS54" s="175" t="s">
        <v>336</v>
      </c>
      <c r="AT54" s="176" t="s">
        <v>434</v>
      </c>
      <c r="AU54" s="176" t="s">
        <v>457</v>
      </c>
      <c r="AV54" s="176" t="s">
        <v>460</v>
      </c>
    </row>
    <row r="55" spans="40:48" x14ac:dyDescent="0.15">
      <c r="AN55" s="136">
        <v>31</v>
      </c>
      <c r="AO55" s="136">
        <v>6</v>
      </c>
      <c r="AP55" s="136">
        <v>4</v>
      </c>
      <c r="AQ55" s="136">
        <v>1</v>
      </c>
      <c r="AR55" s="175" t="s">
        <v>461</v>
      </c>
      <c r="AS55" s="175" t="s">
        <v>342</v>
      </c>
      <c r="AT55" s="176" t="s">
        <v>434</v>
      </c>
      <c r="AU55" s="176" t="s">
        <v>462</v>
      </c>
      <c r="AV55" s="176" t="s">
        <v>463</v>
      </c>
    </row>
    <row r="56" spans="40:48" x14ac:dyDescent="0.15">
      <c r="AN56" s="136">
        <v>32</v>
      </c>
      <c r="AO56" s="136">
        <v>6</v>
      </c>
      <c r="AP56" s="136">
        <v>4</v>
      </c>
      <c r="AQ56" s="136">
        <v>2</v>
      </c>
      <c r="AR56" s="175" t="s">
        <v>464</v>
      </c>
      <c r="AS56" s="175" t="s">
        <v>348</v>
      </c>
      <c r="AT56" s="176" t="s">
        <v>434</v>
      </c>
      <c r="AU56" s="176" t="s">
        <v>462</v>
      </c>
      <c r="AV56" s="176" t="s">
        <v>465</v>
      </c>
    </row>
    <row r="57" spans="40:48" x14ac:dyDescent="0.15">
      <c r="AN57" s="136">
        <v>33</v>
      </c>
      <c r="AO57" s="136">
        <v>6</v>
      </c>
      <c r="AP57" s="136">
        <v>4</v>
      </c>
      <c r="AQ57" s="136">
        <v>3</v>
      </c>
      <c r="AR57" s="175" t="s">
        <v>466</v>
      </c>
      <c r="AS57" s="175" t="s">
        <v>355</v>
      </c>
      <c r="AT57" s="176" t="s">
        <v>434</v>
      </c>
      <c r="AU57" s="176" t="s">
        <v>462</v>
      </c>
      <c r="AV57" s="176" t="s">
        <v>467</v>
      </c>
    </row>
    <row r="58" spans="40:48" x14ac:dyDescent="0.15">
      <c r="AN58" s="136">
        <v>34</v>
      </c>
      <c r="AO58" s="136">
        <v>6</v>
      </c>
      <c r="AP58" s="136">
        <v>4</v>
      </c>
      <c r="AQ58" s="136">
        <v>4</v>
      </c>
      <c r="AR58" s="175" t="s">
        <v>468</v>
      </c>
      <c r="AS58" s="175" t="s">
        <v>361</v>
      </c>
      <c r="AT58" s="176" t="s">
        <v>434</v>
      </c>
      <c r="AU58" s="176" t="s">
        <v>462</v>
      </c>
      <c r="AV58" s="176" t="s">
        <v>469</v>
      </c>
    </row>
    <row r="59" spans="40:48" x14ac:dyDescent="0.15">
      <c r="AN59" s="136">
        <v>35</v>
      </c>
      <c r="AO59" s="136">
        <v>6</v>
      </c>
      <c r="AP59" s="136">
        <v>4</v>
      </c>
      <c r="AQ59" s="136">
        <v>5</v>
      </c>
      <c r="AR59" s="175" t="s">
        <v>470</v>
      </c>
      <c r="AS59" s="175" t="s">
        <v>368</v>
      </c>
      <c r="AT59" s="176" t="s">
        <v>434</v>
      </c>
      <c r="AU59" s="176" t="s">
        <v>462</v>
      </c>
      <c r="AV59" s="176" t="s">
        <v>471</v>
      </c>
    </row>
    <row r="60" spans="40:48" x14ac:dyDescent="0.15">
      <c r="AN60" s="136">
        <v>36</v>
      </c>
      <c r="AO60" s="136">
        <v>6</v>
      </c>
      <c r="AP60" s="136">
        <v>4</v>
      </c>
      <c r="AQ60" s="136">
        <v>6</v>
      </c>
      <c r="AR60" s="175" t="s">
        <v>472</v>
      </c>
      <c r="AS60" s="175" t="s">
        <v>376</v>
      </c>
      <c r="AT60" s="176" t="s">
        <v>434</v>
      </c>
      <c r="AU60" s="176" t="s">
        <v>462</v>
      </c>
      <c r="AV60" s="176" t="s">
        <v>473</v>
      </c>
    </row>
  </sheetData>
  <sheetProtection algorithmName="SHA-512" hashValue="45BWQJeLe0+duc84VxdvQDL7VCewmP1OjuMX2wa+WIWbUsqVWqRint+KGPFufoI5JdyQbCwqLMXIKHydEkvCGg==" saltValue="nN1fHwxDjoXdCfUnN1vc9g=="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〔全体の評価講評：軽費老人ホーム(Ｂ型)〕</v>
      </c>
      <c r="B1" s="36"/>
      <c r="C1" s="36"/>
      <c r="D1" s="150" t="s">
        <v>149</v>
      </c>
    </row>
    <row r="2" spans="1:5" ht="18" customHeight="1" x14ac:dyDescent="0.15">
      <c r="A2" s="361" t="str">
        <f>"《事業所名： " &amp; 評価結果報告書!B24 &amp; "》"</f>
        <v>《事業所名： 》</v>
      </c>
      <c r="B2" s="361"/>
      <c r="C2" s="361"/>
      <c r="D2" s="361"/>
    </row>
    <row r="3" spans="1:5" ht="18" customHeight="1" x14ac:dyDescent="0.15">
      <c r="A3" s="18" t="s">
        <v>0</v>
      </c>
      <c r="B3" s="362" t="s">
        <v>2</v>
      </c>
      <c r="C3" s="363"/>
      <c r="D3" s="364"/>
    </row>
    <row r="4" spans="1:5" ht="30" customHeight="1" x14ac:dyDescent="0.15">
      <c r="A4" s="357">
        <v>1</v>
      </c>
      <c r="B4" s="19" t="s">
        <v>3</v>
      </c>
      <c r="C4" s="185"/>
      <c r="D4" s="187"/>
      <c r="E4" s="2" t="str">
        <f>IF(LEN(C4)=0,"",IF(64-LEN(C4)&gt;0,"残り" &amp; 64-LEN(C4) &amp; "文字",IF(64-LEN(C4)=0,"","文字数がオーバーしています")))</f>
        <v/>
      </c>
    </row>
    <row r="5" spans="1:5" ht="87.95" customHeight="1" x14ac:dyDescent="0.15">
      <c r="A5" s="358"/>
      <c r="B5" s="20" t="s">
        <v>5</v>
      </c>
      <c r="C5" s="359"/>
      <c r="D5" s="360"/>
      <c r="E5" s="2" t="str">
        <f>IF(LEN(C5)=0,"",IF(256-LEN(C5)&gt;0,"残り" &amp; 256-LEN(C5) &amp; "文字",IF(256-LEN(C5)=0,"","文字数がオーバーしています")))</f>
        <v/>
      </c>
    </row>
    <row r="6" spans="1:5" ht="30" customHeight="1" x14ac:dyDescent="0.15">
      <c r="A6" s="357">
        <v>2</v>
      </c>
      <c r="B6" s="19" t="s">
        <v>3</v>
      </c>
      <c r="C6" s="185"/>
      <c r="D6" s="187"/>
      <c r="E6" s="2" t="str">
        <f>IF(LEN(C6)=0,"",IF(64-LEN(C6)&gt;0,"残り" &amp; 64-LEN(C6) &amp; "文字",IF(64-LEN(C6)=0,"","文字数がオーバーしています")))</f>
        <v/>
      </c>
    </row>
    <row r="7" spans="1:5" ht="87.95" customHeight="1" x14ac:dyDescent="0.15">
      <c r="A7" s="358"/>
      <c r="B7" s="20" t="s">
        <v>112</v>
      </c>
      <c r="C7" s="359"/>
      <c r="D7" s="360"/>
      <c r="E7" s="2" t="str">
        <f>IF(LEN(C7)=0,"",IF(256-LEN(C7)&gt;0,"残り" &amp; 256-LEN(C7) &amp; "文字",IF(256-LEN(C7)=0,"","文字数がオーバーしています")))</f>
        <v/>
      </c>
    </row>
    <row r="8" spans="1:5" ht="30" customHeight="1" x14ac:dyDescent="0.15">
      <c r="A8" s="357">
        <v>3</v>
      </c>
      <c r="B8" s="19" t="s">
        <v>3</v>
      </c>
      <c r="C8" s="185"/>
      <c r="D8" s="187"/>
      <c r="E8" s="2" t="str">
        <f>IF(LEN(C8)=0,"",IF(64-LEN(C8)&gt;0,"残り" &amp; 64-LEN(C8) &amp; "文字",IF(64-LEN(C8)=0,"","文字数がオーバーしています")))</f>
        <v/>
      </c>
    </row>
    <row r="9" spans="1:5" ht="87.95" customHeight="1" x14ac:dyDescent="0.15">
      <c r="A9" s="358"/>
      <c r="B9" s="20" t="s">
        <v>4</v>
      </c>
      <c r="C9" s="359"/>
      <c r="D9" s="360"/>
      <c r="E9" s="2" t="str">
        <f>IF(LEN(C9)=0,"",IF(256-LEN(C9)&gt;0,"残り" &amp; 256-LEN(C9) &amp; "文字",IF(256-LEN(C9)=0,"","文字数がオーバーしています")))</f>
        <v/>
      </c>
    </row>
    <row r="10" spans="1:5" ht="18" customHeight="1" x14ac:dyDescent="0.15">
      <c r="A10" s="18" t="s">
        <v>0</v>
      </c>
      <c r="B10" s="362" t="s">
        <v>6</v>
      </c>
      <c r="C10" s="363"/>
      <c r="D10" s="364"/>
    </row>
    <row r="11" spans="1:5" ht="30" customHeight="1" x14ac:dyDescent="0.15">
      <c r="A11" s="357">
        <v>1</v>
      </c>
      <c r="B11" s="19" t="s">
        <v>3</v>
      </c>
      <c r="C11" s="185"/>
      <c r="D11" s="187"/>
      <c r="E11" s="2" t="str">
        <f>IF(LEN(C11)=0,"",IF(64-LEN(C11)&gt;0,"残り" &amp; 64-LEN(C11) &amp; "文字",IF(64-LEN(C11)=0,"","文字数がオーバーしています")))</f>
        <v/>
      </c>
    </row>
    <row r="12" spans="1:5" ht="87.95" customHeight="1" x14ac:dyDescent="0.15">
      <c r="A12" s="358"/>
      <c r="B12" s="20" t="s">
        <v>4</v>
      </c>
      <c r="C12" s="359"/>
      <c r="D12" s="360"/>
      <c r="E12" s="2" t="str">
        <f>IF(LEN(C12)=0,"",IF(256-LEN(C12)&gt;0,"残り" &amp; 256-LEN(C12) &amp; "文字",IF(256-LEN(C12)=0,"","文字数がオーバーしています")))</f>
        <v/>
      </c>
    </row>
    <row r="13" spans="1:5" ht="30" customHeight="1" x14ac:dyDescent="0.15">
      <c r="A13" s="357">
        <v>2</v>
      </c>
      <c r="B13" s="19" t="s">
        <v>3</v>
      </c>
      <c r="C13" s="185"/>
      <c r="D13" s="187"/>
      <c r="E13" s="2" t="str">
        <f>IF(LEN(C13)=0,"",IF(64-LEN(C13)&gt;0,"残り" &amp; 64-LEN(C13) &amp; "文字",IF(64-LEN(C13)=0,"","文字数がオーバーしています")))</f>
        <v/>
      </c>
    </row>
    <row r="14" spans="1:5" ht="87.95" customHeight="1" x14ac:dyDescent="0.15">
      <c r="A14" s="358"/>
      <c r="B14" s="20" t="s">
        <v>4</v>
      </c>
      <c r="C14" s="359"/>
      <c r="D14" s="360"/>
      <c r="E14" s="2" t="str">
        <f>IF(LEN(C14)=0,"",IF(256-LEN(C14)&gt;0,"残り" &amp; 256-LEN(C14) &amp; "文字",IF(256-LEN(C14)=0,"","文字数がオーバーしています")))</f>
        <v/>
      </c>
    </row>
    <row r="15" spans="1:5" ht="30" customHeight="1" x14ac:dyDescent="0.15">
      <c r="A15" s="357">
        <v>3</v>
      </c>
      <c r="B15" s="19" t="s">
        <v>3</v>
      </c>
      <c r="C15" s="185"/>
      <c r="D15" s="187"/>
      <c r="E15" s="2" t="str">
        <f>IF(LEN(C15)=0,"",IF(64-LEN(C15)&gt;0,"残り" &amp; 64-LEN(C15) &amp; "文字",IF(64-LEN(C15)=0,"","文字数がオーバーしています")))</f>
        <v/>
      </c>
    </row>
    <row r="16" spans="1:5" ht="87.95" customHeight="1" x14ac:dyDescent="0.15">
      <c r="A16" s="358"/>
      <c r="B16" s="20" t="s">
        <v>4</v>
      </c>
      <c r="C16" s="359"/>
      <c r="D16" s="360"/>
      <c r="E16" s="2" t="str">
        <f>IF(LEN(C16)=0,"",IF(256-LEN(C16)&gt;0,"残り" &amp; 256-LEN(C16) &amp; "文字",IF(256-LEN(C16)=0,"","文字数がオーバーしています")))</f>
        <v/>
      </c>
    </row>
  </sheetData>
  <sheetProtection algorithmName="SHA-512" hashValue="XVqzjFQJ33oDpqZvUBoTNpzgIkPfxYXl7bHqSLu82OQ3IaW/rQF3y1Iwn62ok23B8CpsEj+KfQ+tMoH3azrGUw==" saltValue="H4xg5qVUL1mxzY2dw5IB9Q=="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利用者調査Ａ</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利用者調査Ａ!Print_Area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2022-03-17T10:03:27Z</cp:lastPrinted>
  <dcterms:created xsi:type="dcterms:W3CDTF">2002-06-03T00:57:06Z</dcterms:created>
  <dcterms:modified xsi:type="dcterms:W3CDTF">2022-03-17T10:03:32Z</dcterms:modified>
</cp:coreProperties>
</file>