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4.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drawings/drawing5.xml" ContentType="application/vnd.openxmlformats-officedocument.drawing+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D97AA156-F361-4F41-A138-66AFA1BD063E}" xr6:coauthVersionLast="47" xr6:coauthVersionMax="47" xr10:uidLastSave="{00000000-0000-0000-0000-000000000000}"/>
  <bookViews>
    <workbookView xWindow="7125" yWindow="660" windowWidth="18720" windowHeight="14280" tabRatio="902" xr2:uid="{00000000-000D-0000-FFFF-FFFF00000000}"/>
  </bookViews>
  <sheets>
    <sheet name="評価結果報告書" sheetId="76" r:id="rId1"/>
    <sheet name="理念・方針等" sheetId="75" r:id="rId2"/>
    <sheet name="利用者調査Ｃ" sheetId="70"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サービス分析!$A$1:$F$215</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利用者調査Ｃ!$A$1:$J$47</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IF(AND(LEN(サービス分析!$B$69)=0,LEN(サービス分析!$B$70)=0,LEN(サービス分析!$B$71)=0,LEN(サービス分析!$B$72)=0,LEN(サービス分析!$B$73)=0,LEN(サービス分析!$B$74)=0),"サブカテゴリー3の講評を入力してください","")</definedName>
    <definedName name="SBcase1_5">IF(AND(LEN(サービス分析!$B$90)=0,LEN(サービス分析!$B$91)=0,LEN(サービス分析!$B$92)=0,LEN(サービス分析!$B$93)=0,LEN(サービス分析!$B$94)=0,LEN(サービス分析!$B$95)=0),"サブカテゴリー5の講評を入力してください","")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IF(AND(LEN(サービス分析!$B$69)=0,LEN(サービス分析!$B$70)=0),"講評①は必須、②③は任意","")</definedName>
    <definedName name="SBcase2_5">IF(AND(LEN(サービス分析!$B$90)=0,LEN(サービス分析!$B$91)=0),"講評①は必須、②③は任意","")</definedName>
    <definedName name="SBcase2_6">IF(AND(LEN(サービス分析!$B$110)=0,LEN(サービス分析!$B$111)=0),"講評①は必須、②③は任意","")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IF(AND(LEN(サービス分析!$B$69)=0,LEN(サービス分析!$B$70)&lt;&gt;0),"講評タイトル①を入力してください",IF(AND(LEN(サービス分析!$B$69)&lt;&gt;0,LEN(サービス分析!$B$70)=0),"講評本文①を入力してください",""))</definedName>
    <definedName name="SBcase3_5">IF(AND(LEN(サービス分析!$B$90)=0,LEN(サービス分析!$B$91)&lt;&gt;0),"講評タイトル①を入力してください",IF(AND(LEN(サービス分析!$B$90)&lt;&gt;0,LEN(サービス分析!$B$91)=0),"講評本文①を入力してください",""))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IF(AND(LEN(サービス分析!$B$69)&lt;&gt;0,LEN(サービス分析!$B$70)&lt;&gt;0,LEN(サービス分析!$B$71)&lt;&gt;0,LEN(サービス分析!$B$72)=0),"講評本文②を入力してください","")</definedName>
    <definedName name="SBcase4_5">IF(AND(LEN(サービス分析!$B$90)&lt;&gt;0,LEN(サービス分析!$B$91)&lt;&gt;0,LEN(サービス分析!$B$92)&lt;&gt;0,LEN(サービス分析!$B$93)=0),"講評本文②を入力してください","")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IF(AND(LEN(サービス分析!$B$69)&lt;&gt;0,LEN(サービス分析!$B$70)&lt;&gt;0,LEN(サービス分析!$B$71)=0,LEN(サービス分析!$B$72)&lt;&gt;0),"講評タイトル②を入力してください","")</definedName>
    <definedName name="SBcase5_5">IF(AND(LEN(サービス分析!$B$90)&lt;&gt;0,LEN(サービス分析!$B$91)&lt;&gt;0,LEN(サービス分析!$B$92)=0,LEN(サービス分析!$B$93)&lt;&gt;0),"講評タイトル②を入力してください","")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$69)&lt;&gt;0,LEN(サービス分析!$B$70)&lt;&gt;0,LEN(サービス分析!$B$71)&lt;&gt;0,LEN(サービス分析!$B$72)&lt;&gt;0,LEN(サービス分析!$B$73)=0,LEN(サービス分析!$B$74)&lt;&gt;0),"講評タイトル③を入力してください","")</definedName>
    <definedName name="SBcase6_5">IF(AND(LEN(サービス分析!$B$90)&lt;&gt;0,LEN(サービス分析!$B$91)&lt;&gt;0,LEN(サービス分析!$B$92)&lt;&gt;0,LEN(サービス分析!$B$93)&lt;&gt;0,LEN(サービス分析!$B$94)=0,LEN(サービス分析!$B$95)&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$69)&lt;&gt;0,LEN(サービス分析!$B$70)&lt;&gt;0,LEN(サービス分析!$B$71)&lt;&gt;0,LEN(サービス分析!$B$72)&lt;&gt;0,LEN(サービス分析!$B$73)&lt;&gt;0,LEN(サービス分析!$B$74)=0),"講評本文③を入力してください","")</definedName>
    <definedName name="SBcase7_5">IF(AND(LEN(サービス分析!$B$90)&lt;&gt;0,LEN(サービス分析!$B$91)&lt;&gt;0,LEN(サービス分析!$B$92)&lt;&gt;0,LEN(サービス分析!$B$93)&lt;&gt;0,LEN(サービス分析!$B$94)&lt;&gt;0,LEN(サービス分析!$B$95)=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IF(AND(LEN(サービス分析!$B$69)&lt;&gt;0,LEN(サービス分析!$B$70)&lt;&gt;0,LEN(サービス分析!$B$73)=0,LEN(サービス分析!$B$74)&lt;&gt;0),"講評タイトル③を入力してください","")</definedName>
    <definedName name="SBcase8_5">IF(AND(LEN(サービス分析!$B$90)&lt;&gt;0,LEN(サービス分析!$B$91)&lt;&gt;0,LEN(サービス分析!$B$94)=0,LEN(サービス分析!$B$95)&lt;&gt;0),"講評タイトル③を入力してください","")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IF(AND(LEN(サービス分析!$B$69)&lt;&gt;0,LEN(サービス分析!$B$70)&lt;&gt;0,LEN(サービス分析!$B$73)&lt;&gt;0,LEN(サービス分析!$B$74)=0),"講評本文③を入力してください","")</definedName>
    <definedName name="SBcase9_5">IF(AND(LEN(サービス分析!$B$90)&lt;&gt;0,LEN(サービス分析!$B$91)&lt;&gt;0,LEN(サービス分析!$B$94)&lt;&gt;0,LEN(サービス分析!$B$95)=0),"講評本文③を入力してください","")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2">IF(AND(LEN(サービス分析!$B$144)=0,LEN(サービス分析!$B$145)=0,LEN(サービス分析!$B$146)=0,LEN(サービス分析!$B$147)=0,LEN(サービス分析!$B$148)=0,LEN(サービス分析!$B$149)=0),"評価項目2の講評を入力してください","")</definedName>
    <definedName name="SBcaseB1_3">IF(AND(LEN(サービス分析!$B$159)=0,LEN(サービス分析!$B$160)=0,LEN(サービス分析!$B$161)=0,LEN(サービス分析!$B$162)=0,LEN(サービス分析!$B$163)=0,LEN(サービス分析!$B$164)=0),"評価項目3の講評を入力してください","")</definedName>
    <definedName name="SBcaseB1_4">IF(AND(LEN(サービス分析!$B$171)=0,LEN(サービス分析!$B$172)=0,LEN(サービス分析!$B$173)=0,LEN(サービス分析!$B$174)=0,LEN(サービス分析!$B$175)=0,LEN(サービス分析!$B$176)=0),"評価項目4の講評を入力してください","")</definedName>
    <definedName name="SBcaseB1_5">IF(AND(LEN(サービス分析!$B$184)=0,LEN(サービス分析!$B$185)=0,LEN(サービス分析!$B$186)=0,LEN(サービス分析!$B$187)=0,LEN(サービス分析!$B$188)=0,LEN(サービス分析!$B$189)=0),"評価項目5の講評を入力してください","")</definedName>
    <definedName name="SBcaseB1_6">IF(AND(LEN(サービス分析!$B$198)=0,LEN(サービス分析!$B$199)=0,LEN(サービス分析!$B$200)=0,LEN(サービス分析!$B$201)=0,LEN(サービス分析!$B$202)=0,LEN(サービス分析!$B$203)=0),"評価項目6の講評を入力してください","")</definedName>
    <definedName name="SBcaseB1_7">IF(AND(LEN(サービス分析!$B$210)=0,LEN(サービス分析!$B$211)=0,LEN(サービス分析!$B$212)=0,LEN(サービス分析!$B$213)=0,LEN(サービス分析!$B$214)=0,LEN(サービス分析!$B$215)=0),"評価項目7の講評を入力してください","")</definedName>
    <definedName name="SBcaseB2_1">IF(AND(LEN(サービス分析!$B$128)=0,LEN(サービス分析!$B$129)=0),"講評①は必須、②③は任意","")</definedName>
    <definedName name="SBcaseB2_2">IF(AND(LEN(サービス分析!$B$144)=0,LEN(サービス分析!$B$145)=0),"講評①は必須、②③は任意","")</definedName>
    <definedName name="SBcaseB2_3">IF(AND(LEN(サービス分析!$B$159)=0,LEN(サービス分析!$B$160)=0),"講評①は必須、②③は任意","")</definedName>
    <definedName name="SBcaseB2_4">IF(AND(LEN(サービス分析!$B$171)=0,LEN(サービス分析!$B$172)=0),"講評①は必須、②③は任意","")</definedName>
    <definedName name="SBcaseB2_5">IF(AND(LEN(サービス分析!$B$184)=0,LEN(サービス分析!$B$185)=0),"講評①は必須、②③は任意","")</definedName>
    <definedName name="SBcaseB2_6">IF(AND(LEN(サービス分析!$B$198)=0,LEN(サービス分析!$B$199)=0),"講評①は必須、②③は任意","")</definedName>
    <definedName name="SBcaseB2_7">IF(AND(LEN(サービス分析!$B$210)=0,LEN(サービス分析!$B$211)=0),"講評①は必須、②③は任意","")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2">IF(AND(LEN(サービス分析!$B$144)=0,LEN(サービス分析!$B$145)&lt;&gt;0),"講評タイトル①を入力してください",IF(AND(LEN(サービス分析!$B$144)&lt;&gt;0,LEN(サービス分析!$B$145)=0),"講評本文①を入力してください",""))</definedName>
    <definedName name="SBcaseB3_3">IF(AND(LEN(サービス分析!$B$159)=0,LEN(サービス分析!$B$160)&lt;&gt;0),"講評タイトル①を入力してください",IF(AND(LEN(サービス分析!$B$159)&lt;&gt;0,LEN(サービス分析!$B$160)=0),"講評本文①を入力してください",""))</definedName>
    <definedName name="SBcaseB3_4">IF(AND(LEN(サービス分析!$B$171)=0,LEN(サービス分析!$B$172)&lt;&gt;0),"講評タイトル①を入力してください",IF(AND(LEN(サービス分析!$B$171)&lt;&gt;0,LEN(サービス分析!$B$172)=0),"講評本文①を入力してください",""))</definedName>
    <definedName name="SBcaseB3_5">IF(AND(LEN(サービス分析!$B$184)=0,LEN(サービス分析!$B$185)&lt;&gt;0),"講評タイトル①を入力してください",IF(AND(LEN(サービス分析!$B$184)&lt;&gt;0,LEN(サービス分析!$B$185)=0),"講評本文①を入力してください",""))</definedName>
    <definedName name="SBcaseB3_6">IF(AND(LEN(サービス分析!$B$198)=0,LEN(サービス分析!$B$199)&lt;&gt;0),"講評タイトル①を入力してください",IF(AND(LEN(サービス分析!$B$198)&lt;&gt;0,LEN(サービス分析!$B$199)=0),"講評本文①を入力してください",""))</definedName>
    <definedName name="SBcaseB3_7">IF(AND(LEN(サービス分析!$B$210)=0,LEN(サービス分析!$B$211)&lt;&gt;0),"講評タイトル①を入力してください",IF(AND(LEN(サービス分析!$B$210)&lt;&gt;0,LEN(サービス分析!$B$211)=0),"講評本文①を入力してください",""))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2">IF(AND(LEN(サービス分析!$B$144)&lt;&gt;0,LEN(サービス分析!$B$145)&lt;&gt;0,LEN(サービス分析!$B$146)&lt;&gt;0,LEN(サービス分析!$B$147)=0),"講評本文②を入力してください","")</definedName>
    <definedName name="SBcaseB4_3">IF(AND(LEN(サービス分析!$B$159)&lt;&gt;0,LEN(サービス分析!$B$160)&lt;&gt;0,LEN(サービス分析!$B$161)&lt;&gt;0,LEN(サービス分析!$B$162)=0),"講評本文②を入力してください","")</definedName>
    <definedName name="SBcaseB4_4">IF(AND(LEN(サービス分析!$B$171)&lt;&gt;0,LEN(サービス分析!$B$172)&lt;&gt;0,LEN(サービス分析!$B$173)&lt;&gt;0,LEN(サービス分析!$B$174)=0),"講評本文②を入力してください","")</definedName>
    <definedName name="SBcaseB4_5">IF(AND(LEN(サービス分析!$B$184)&lt;&gt;0,LEN(サービス分析!$B$185)&lt;&gt;0,LEN(サービス分析!$B$186)&lt;&gt;0,LEN(サービス分析!$B$187)=0),"講評本文②を入力してください","")</definedName>
    <definedName name="SBcaseB4_6">IF(AND(LEN(サービス分析!$B$198)&lt;&gt;0,LEN(サービス分析!$B$199)&lt;&gt;0,LEN(サービス分析!$B$200)&lt;&gt;0,LEN(サービス分析!$B$201)=0),"講評本文②を入力してください","")</definedName>
    <definedName name="SBcaseB4_7">IF(AND(LEN(サービス分析!$B$210)&lt;&gt;0,LEN(サービス分析!$B$211)&lt;&gt;0,LEN(サービス分析!$B$212)&lt;&gt;0,LEN(サービス分析!$B$213)=0),"講評本文②を入力してください","")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2">IF(AND(LEN(サービス分析!$B$144)&lt;&gt;0,LEN(サービス分析!$B$145)&lt;&gt;0,LEN(サービス分析!$B$146)=0,LEN(サービス分析!$B$147)&lt;&gt;0),"講評タイトル②を入力してください","")</definedName>
    <definedName name="SBcaseB5_3">IF(AND(LEN(サービス分析!$B$159)&lt;&gt;0,LEN(サービス分析!$B$160)&lt;&gt;0,LEN(サービス分析!$B$161)=0,LEN(サービス分析!$B$162)&lt;&gt;0),"講評タイトル②を入力してください","")</definedName>
    <definedName name="SBcaseB5_4">IF(AND(LEN(サービス分析!$B$171)&lt;&gt;0,LEN(サービス分析!$B$172)&lt;&gt;0,LEN(サービス分析!$B$173)=0,LEN(サービス分析!$B$174)&lt;&gt;0),"講評タイトル②を入力してください","")</definedName>
    <definedName name="SBcaseB5_5">IF(AND(LEN(サービス分析!$B$184)&lt;&gt;0,LEN(サービス分析!$B$185)&lt;&gt;0,LEN(サービス分析!$B$186)=0,LEN(サービス分析!$B$187)&lt;&gt;0),"講評タイトル②を入力してください","")</definedName>
    <definedName name="SBcaseB5_6">IF(AND(LEN(サービス分析!$B$198)&lt;&gt;0,LEN(サービス分析!$B$199)&lt;&gt;0,LEN(サービス分析!$B$200)=0,LEN(サービス分析!$B$201)&lt;&gt;0),"講評タイトル②を入力してください","")</definedName>
    <definedName name="SBcaseB5_7">IF(AND(LEN(サービス分析!$B$210)&lt;&gt;0,LEN(サービス分析!$B$211)&lt;&gt;0,LEN(サービス分析!$B$212)=0,LEN(サービス分析!$B$213)&lt;&gt;0),"講評タイトル②を入力してください","")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2">IF(AND(LEN(サービス分析!$B$144)&lt;&gt;0,LEN(サービス分析!$B$145)&lt;&gt;0,LEN(サービス分析!$B$146)&lt;&gt;0,LEN(サービス分析!$B$147)&lt;&gt;0,LEN(サービス分析!$B$148)=0,LEN(サービス分析!$B$149)&lt;&gt;0),"講評タイトル③を入力してください","")</definedName>
    <definedName name="SBcaseB6_3">IF(AND(LEN(サービス分析!$B$159)&lt;&gt;0,LEN(サービス分析!$B$160)&lt;&gt;0,LEN(サービス分析!$B$161)&lt;&gt;0,LEN(サービス分析!$B$162)&lt;&gt;0,LEN(サービス分析!$B$163)=0,LEN(サービス分析!$B$164)&lt;&gt;0),"講評タイトル③を入力してください","")</definedName>
    <definedName name="SBcaseB6_4">IF(AND(LEN(サービス分析!$B$171)&lt;&gt;0,LEN(サービス分析!$B$172)&lt;&gt;0,LEN(サービス分析!$B$173)&lt;&gt;0,LEN(サービス分析!$B$174)&lt;&gt;0,LEN(サービス分析!$B$175)=0,LEN(サービス分析!$B$176)&lt;&gt;0),"講評タイトル③を入力してください","")</definedName>
    <definedName name="SBcaseB6_5">IF(AND(LEN(サービス分析!$B$184)&lt;&gt;0,LEN(サービス分析!$B$185)&lt;&gt;0,LEN(サービス分析!$B$186)&lt;&gt;0,LEN(サービス分析!$B$187)&lt;&gt;0,LEN(サービス分析!$B$188)=0,LEN(サービス分析!$B$189)&lt;&gt;0),"講評タイトル③を入力してください","")</definedName>
    <definedName name="SBcaseB6_6">IF(AND(LEN(サービス分析!$B$198)&lt;&gt;0,LEN(サービス分析!$B$199)&lt;&gt;0,LEN(サービス分析!$B$200)&lt;&gt;0,LEN(サービス分析!$B$201)&lt;&gt;0,LEN(サービス分析!$B$202)=0,LEN(サービス分析!$B$203)&lt;&gt;0),"講評タイトル③を入力してください","")</definedName>
    <definedName name="SBcaseB6_7">IF(AND(LEN(サービス分析!$B$210)&lt;&gt;0,LEN(サービス分析!$B$211)&lt;&gt;0,LEN(サービス分析!$B$212)&lt;&gt;0,LEN(サービス分析!$B$213)&lt;&gt;0,LEN(サービス分析!$B$214)=0,LEN(サービス分析!$B$215)&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2">IF(AND(LEN(サービス分析!$B$144)&lt;&gt;0,LEN(サービス分析!$B$145)&lt;&gt;0,LEN(サービス分析!$B$146)&lt;&gt;0,LEN(サービス分析!$B$147)&lt;&gt;0,LEN(サービス分析!$B$148)&lt;&gt;0,LEN(サービス分析!$B$149)=0),"講評本文③を入力してください","")</definedName>
    <definedName name="SBcaseB7_3">IF(AND(LEN(サービス分析!$B$159)&lt;&gt;0,LEN(サービス分析!$B$160)&lt;&gt;0,LEN(サービス分析!$B$161)&lt;&gt;0,LEN(サービス分析!$B$162)&lt;&gt;0,LEN(サービス分析!$B$163)&lt;&gt;0,LEN(サービス分析!$B$164)=0),"講評本文③を入力してください","")</definedName>
    <definedName name="SBcaseB7_4">IF(AND(LEN(サービス分析!$B$171)&lt;&gt;0,LEN(サービス分析!$B$172)&lt;&gt;0,LEN(サービス分析!$B$173)&lt;&gt;0,LEN(サービス分析!$B$174)&lt;&gt;0,LEN(サービス分析!$B$175)&lt;&gt;0,LEN(サービス分析!$B$176)=0),"講評本文③を入力してください","")</definedName>
    <definedName name="SBcaseB7_5">IF(AND(LEN(サービス分析!$B$184)&lt;&gt;0,LEN(サービス分析!$B$185)&lt;&gt;0,LEN(サービス分析!$B$186)&lt;&gt;0,LEN(サービス分析!$B$187)&lt;&gt;0,LEN(サービス分析!$B$188)&lt;&gt;0,LEN(サービス分析!$B$189)=0),"講評本文③を入力してください","")</definedName>
    <definedName name="SBcaseB7_6">IF(AND(LEN(サービス分析!$B$198)&lt;&gt;0,LEN(サービス分析!$B$199)&lt;&gt;0,LEN(サービス分析!$B$200)&lt;&gt;0,LEN(サービス分析!$B$201)&lt;&gt;0,LEN(サービス分析!$B$202)&lt;&gt;0,LEN(サービス分析!$B$203)=0),"講評本文③を入力してください","")</definedName>
    <definedName name="SBcaseB7_7">IF(AND(LEN(サービス分析!$B$210)&lt;&gt;0,LEN(サービス分析!$B$211)&lt;&gt;0,LEN(サービス分析!$B$212)&lt;&gt;0,LEN(サービス分析!$B$213)&lt;&gt;0,LEN(サービス分析!$B$214)&lt;&gt;0,LEN(サービス分析!$B$215)=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2">IF(AND(LEN(サービス分析!$B$144)&lt;&gt;0,LEN(サービス分析!$B$145)&lt;&gt;0,LEN(サービス分析!$B$148)=0,LEN(サービス分析!$B$149)&lt;&gt;0),"講評タイトル③を入力してください","")</definedName>
    <definedName name="SBcaseB8_3">IF(AND(LEN(サービス分析!$B$159)&lt;&gt;0,LEN(サービス分析!$B$160)&lt;&gt;0,LEN(サービス分析!$B$163)=0,LEN(サービス分析!$B$164)&lt;&gt;0),"講評タイトル③を入力してください","")</definedName>
    <definedName name="SBcaseB8_4">IF(AND(LEN(サービス分析!$B$171)&lt;&gt;0,LEN(サービス分析!$B$172)&lt;&gt;0,LEN(サービス分析!$B$175)=0,LEN(サービス分析!$B$176)&lt;&gt;0),"講評タイトル③を入力してください","")</definedName>
    <definedName name="SBcaseB8_5">IF(AND(LEN(サービス分析!$B$184)&lt;&gt;0,LEN(サービス分析!$B$185)&lt;&gt;0,LEN(サービス分析!$B$188)=0,LEN(サービス分析!$B$189)&lt;&gt;0),"講評タイトル③を入力してください","")</definedName>
    <definedName name="SBcaseB8_6">IF(AND(LEN(サービス分析!$B$198)&lt;&gt;0,LEN(サービス分析!$B$199)&lt;&gt;0,LEN(サービス分析!$B$202)=0,LEN(サービス分析!$B$203)&lt;&gt;0),"講評タイトル③を入力してください","")</definedName>
    <definedName name="SBcaseB8_7">IF(AND(LEN(サービス分析!$B$210)&lt;&gt;0,LEN(サービス分析!$B$211)&lt;&gt;0,LEN(サービス分析!$B$214)=0,LEN(サービス分析!$B$215)&lt;&gt;0),"講評タイトル③を入力してください","")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2">IF(AND(LEN(サービス分析!$B$144)&lt;&gt;0,LEN(サービス分析!$B$145)&lt;&gt;0,LEN(サービス分析!$B$148)&lt;&gt;0,LEN(サービス分析!$B$149)=0),"講評本文③を入力してください","")</definedName>
    <definedName name="SBcaseB9_3">IF(AND(LEN(サービス分析!$B$159)&lt;&gt;0,LEN(サービス分析!$B$160)&lt;&gt;0,LEN(サービス分析!$B$163)&lt;&gt;0,LEN(サービス分析!$B$164)=0),"講評本文③を入力してください","")</definedName>
    <definedName name="SBcaseB9_4">IF(AND(LEN(サービス分析!$B$171)&lt;&gt;0,LEN(サービス分析!$B$172)&lt;&gt;0,LEN(サービス分析!$B$175)&lt;&gt;0,LEN(サービス分析!$B$176)=0),"講評本文③を入力してください","")</definedName>
    <definedName name="SBcaseB9_5">IF(AND(LEN(サービス分析!$B$184)&lt;&gt;0,LEN(サービス分析!$B$185)&lt;&gt;0,LEN(サービス分析!$B$188)&lt;&gt;0,LEN(サービス分析!$B$189)=0),"講評本文③を入力してください","")</definedName>
    <definedName name="SBcaseB9_6">IF(AND(LEN(サービス分析!$B$198)&lt;&gt;0,LEN(サービス分析!$B$199)&lt;&gt;0,LEN(サービス分析!$B$202)&lt;&gt;0,LEN(サービス分析!$B$203)=0),"講評本文③を入力してください","")</definedName>
    <definedName name="SBcaseB9_7">IF(AND(LEN(サービス分析!$B$210)&lt;&gt;0,LEN(サービス分析!$B$211)&lt;&gt;0,LEN(サービス分析!$B$214)&lt;&gt;0,LEN(サービス分析!$B$215)=0),"講評本文③を入力してください","")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09" i="53"/>
  <c r="G215" i="53"/>
  <c r="G214" i="53"/>
  <c r="G213" i="53"/>
  <c r="G212" i="53"/>
  <c r="G211" i="53"/>
  <c r="G210" i="53"/>
  <c r="F120" i="53"/>
  <c r="I205" i="53"/>
  <c r="C204" i="53"/>
  <c r="F205" i="53"/>
  <c r="D205" i="53"/>
  <c r="R208" i="53"/>
  <c r="Q208" i="53"/>
  <c r="P208" i="53"/>
  <c r="R207" i="53"/>
  <c r="Q207" i="53"/>
  <c r="P207" i="53"/>
  <c r="D197" i="53"/>
  <c r="G203" i="53"/>
  <c r="G202" i="53"/>
  <c r="G201" i="53"/>
  <c r="G200" i="53"/>
  <c r="G199" i="53"/>
  <c r="G198" i="53"/>
  <c r="I191" i="53"/>
  <c r="C190" i="53"/>
  <c r="F191" i="53"/>
  <c r="D191" i="53"/>
  <c r="R196" i="53"/>
  <c r="Q196" i="53"/>
  <c r="P196" i="53"/>
  <c r="R195" i="53"/>
  <c r="Q195" i="53"/>
  <c r="P195" i="53"/>
  <c r="R194" i="53"/>
  <c r="Q194" i="53"/>
  <c r="P194" i="53"/>
  <c r="R193" i="53"/>
  <c r="Q193" i="53"/>
  <c r="P193" i="53"/>
  <c r="D183" i="53"/>
  <c r="G189" i="53"/>
  <c r="G188" i="53"/>
  <c r="G187" i="53"/>
  <c r="G186" i="53"/>
  <c r="G185" i="53"/>
  <c r="G184" i="53"/>
  <c r="I178" i="53"/>
  <c r="C177" i="53"/>
  <c r="F178" i="53"/>
  <c r="D178" i="53"/>
  <c r="R182" i="53"/>
  <c r="Q182" i="53"/>
  <c r="P182" i="53"/>
  <c r="R181" i="53"/>
  <c r="Q181" i="53"/>
  <c r="P181" i="53"/>
  <c r="R180" i="53"/>
  <c r="Q180" i="53"/>
  <c r="P180" i="53"/>
  <c r="D170" i="53"/>
  <c r="G176" i="53"/>
  <c r="G175" i="53"/>
  <c r="G174" i="53"/>
  <c r="G173" i="53"/>
  <c r="G172" i="53"/>
  <c r="G171" i="53"/>
  <c r="I166" i="53"/>
  <c r="C165" i="53"/>
  <c r="F166" i="53"/>
  <c r="D166" i="53"/>
  <c r="R169" i="53"/>
  <c r="Q169" i="53"/>
  <c r="P169" i="53"/>
  <c r="R168" i="53"/>
  <c r="Q168" i="53"/>
  <c r="P168" i="53"/>
  <c r="D158" i="53"/>
  <c r="G164" i="53"/>
  <c r="G163" i="53"/>
  <c r="G162" i="53"/>
  <c r="G161" i="53"/>
  <c r="G160" i="53"/>
  <c r="G159" i="53"/>
  <c r="I151" i="53"/>
  <c r="C150" i="53"/>
  <c r="F151" i="53"/>
  <c r="D151" i="53"/>
  <c r="R157" i="53"/>
  <c r="Q157" i="53"/>
  <c r="P157" i="53"/>
  <c r="R156" i="53"/>
  <c r="Q156" i="53"/>
  <c r="P156" i="53"/>
  <c r="R155" i="53"/>
  <c r="Q155" i="53"/>
  <c r="P155" i="53"/>
  <c r="R154" i="53"/>
  <c r="Q154" i="53"/>
  <c r="P154" i="53"/>
  <c r="R153" i="53"/>
  <c r="Q153" i="53"/>
  <c r="P153" i="53"/>
  <c r="D143" i="53"/>
  <c r="G149" i="53"/>
  <c r="G148" i="53"/>
  <c r="G147" i="53"/>
  <c r="G146" i="53"/>
  <c r="G145" i="53"/>
  <c r="G144" i="53"/>
  <c r="I135" i="53"/>
  <c r="C134" i="53"/>
  <c r="U134" i="53"/>
  <c r="F135" i="53"/>
  <c r="D135" i="53"/>
  <c r="R142" i="53"/>
  <c r="Q142" i="53"/>
  <c r="P142" i="53"/>
  <c r="R141" i="53"/>
  <c r="Q141" i="53"/>
  <c r="P141" i="53"/>
  <c r="R140" i="53"/>
  <c r="Q140" i="53"/>
  <c r="P140" i="53"/>
  <c r="R139" i="53"/>
  <c r="Q139" i="53"/>
  <c r="P139" i="53"/>
  <c r="R138" i="53"/>
  <c r="Q138" i="53"/>
  <c r="P138" i="53"/>
  <c r="R137" i="53"/>
  <c r="Q137" i="53"/>
  <c r="P137" i="53"/>
  <c r="D127" i="53"/>
  <c r="G133" i="53"/>
  <c r="G132" i="53"/>
  <c r="G131" i="53"/>
  <c r="G130" i="53"/>
  <c r="G129" i="53"/>
  <c r="G128" i="53"/>
  <c r="I122" i="53"/>
  <c r="C121" i="53"/>
  <c r="F122" i="53"/>
  <c r="D122" i="53"/>
  <c r="R126" i="53"/>
  <c r="Q126" i="53"/>
  <c r="P126" i="53"/>
  <c r="R125" i="53"/>
  <c r="Q125" i="53"/>
  <c r="P125" i="53"/>
  <c r="R124" i="53"/>
  <c r="Q124" i="53"/>
  <c r="P124" i="53"/>
  <c r="D109" i="53"/>
  <c r="G115" i="53"/>
  <c r="G114" i="53"/>
  <c r="G113" i="53"/>
  <c r="G112" i="53"/>
  <c r="G111" i="53"/>
  <c r="G110" i="53"/>
  <c r="F97" i="53"/>
  <c r="I105" i="53"/>
  <c r="C104" i="53"/>
  <c r="F105" i="53"/>
  <c r="D105" i="53"/>
  <c r="R108" i="53"/>
  <c r="Q108" i="53"/>
  <c r="P108" i="53"/>
  <c r="R107" i="53"/>
  <c r="Q107" i="53"/>
  <c r="P107" i="53"/>
  <c r="I99" i="53"/>
  <c r="C98" i="53"/>
  <c r="F99" i="53"/>
  <c r="D99" i="53"/>
  <c r="R103" i="53"/>
  <c r="Q103" i="53"/>
  <c r="P103" i="53"/>
  <c r="R102" i="53"/>
  <c r="Q102" i="53"/>
  <c r="P102" i="53"/>
  <c r="R101" i="53"/>
  <c r="Q101" i="53"/>
  <c r="P101" i="53"/>
  <c r="D89" i="53"/>
  <c r="G95" i="53"/>
  <c r="G94" i="53"/>
  <c r="G93" i="53"/>
  <c r="G92" i="53"/>
  <c r="G91" i="53"/>
  <c r="G90" i="53"/>
  <c r="F76" i="53"/>
  <c r="I84" i="53"/>
  <c r="C83" i="53"/>
  <c r="F84" i="53"/>
  <c r="D84" i="53"/>
  <c r="R88" i="53"/>
  <c r="Q88" i="53"/>
  <c r="P88" i="53"/>
  <c r="R87" i="53"/>
  <c r="Q87" i="53"/>
  <c r="P87" i="53"/>
  <c r="R86" i="53"/>
  <c r="Q86" i="53"/>
  <c r="P86" i="53"/>
  <c r="I78" i="53"/>
  <c r="C77" i="53"/>
  <c r="F78" i="53"/>
  <c r="D78" i="53"/>
  <c r="R82" i="53"/>
  <c r="Q82" i="53"/>
  <c r="P82" i="53"/>
  <c r="R81" i="53"/>
  <c r="Q81" i="53"/>
  <c r="P81" i="53"/>
  <c r="R80" i="53"/>
  <c r="Q80" i="53"/>
  <c r="P80" i="53"/>
  <c r="D68" i="53"/>
  <c r="G74" i="53"/>
  <c r="G73" i="53"/>
  <c r="G72" i="53"/>
  <c r="G71" i="53"/>
  <c r="G70" i="53"/>
  <c r="G69" i="53"/>
  <c r="F44" i="53"/>
  <c r="I64" i="53"/>
  <c r="C63" i="53"/>
  <c r="F64" i="53"/>
  <c r="D64" i="53"/>
  <c r="R67" i="53"/>
  <c r="Q67" i="53"/>
  <c r="P67" i="53"/>
  <c r="R66" i="53"/>
  <c r="Q66" i="53"/>
  <c r="P66" i="53"/>
  <c r="I59" i="53"/>
  <c r="C58" i="53"/>
  <c r="F59" i="53"/>
  <c r="D59" i="53"/>
  <c r="R62" i="53"/>
  <c r="Q62" i="53"/>
  <c r="P62" i="53"/>
  <c r="R61" i="53"/>
  <c r="Q61" i="53"/>
  <c r="P61" i="53"/>
  <c r="I52" i="53"/>
  <c r="C51" i="53"/>
  <c r="F52" i="53"/>
  <c r="D52"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13" i="70"/>
  <c r="G9" i="70"/>
  <c r="K25" i="76"/>
  <c r="A2" i="76"/>
  <c r="A2" i="66" l="1"/>
  <c r="A1" i="66"/>
  <c r="AG2" i="74"/>
  <c r="A1" i="74"/>
  <c r="F2" i="53"/>
  <c r="A1" i="53"/>
  <c r="F2" i="61"/>
  <c r="A1" i="61"/>
  <c r="A2" i="70"/>
  <c r="A1" i="70"/>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47" i="70"/>
  <c r="K45" i="70"/>
  <c r="K43" i="70"/>
  <c r="K41" i="70"/>
  <c r="K39" i="70"/>
  <c r="K37" i="70"/>
  <c r="K35" i="70"/>
  <c r="K33" i="70"/>
  <c r="K31" i="70"/>
  <c r="K29" i="70"/>
  <c r="K27" i="70"/>
  <c r="K25" i="70"/>
  <c r="K23" i="70"/>
  <c r="K21" i="70"/>
  <c r="K19" i="70"/>
  <c r="E10" i="75"/>
  <c r="E8" i="75"/>
  <c r="E5" i="75"/>
  <c r="K17" i="70"/>
  <c r="K11" i="70"/>
  <c r="K4" i="70"/>
  <c r="K3" i="70"/>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K16" i="70"/>
  <c r="K18" i="70"/>
  <c r="K20" i="70"/>
  <c r="K22" i="70"/>
  <c r="K24" i="70"/>
  <c r="K26" i="70"/>
  <c r="K28" i="70"/>
  <c r="K30" i="70"/>
  <c r="K32" i="70"/>
  <c r="K34" i="70"/>
  <c r="K36" i="70"/>
  <c r="K38" i="70"/>
  <c r="K40" i="70"/>
  <c r="K42" i="70"/>
  <c r="K44" i="70"/>
  <c r="K46" i="70"/>
</calcChain>
</file>

<file path=xl/sharedStrings.xml><?xml version="1.0" encoding="utf-8"?>
<sst xmlns="http://schemas.openxmlformats.org/spreadsheetml/2006/main" count="1168" uniqueCount="472">
  <si>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</si>
  <si>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</si>
  <si>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</si>
  <si>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</si>
  <si>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</si>
  <si>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</si>
  <si>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</si>
  <si>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</si>
  <si>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</si>
  <si>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</si>
  <si>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</si>
  <si>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</si>
  <si>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</si>
  <si>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</si>
  <si>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</si>
  <si>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</si>
  <si>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</si>
  <si>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</si>
  <si>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</si>
  <si>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</si>
  <si>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</si>
  <si>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</si>
  <si>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</si>
  <si>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</si>
  <si>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</si>
  <si>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</si>
  <si>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</si>
  <si>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</si>
  <si>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</si>
  <si>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</si>
  <si>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</si>
  <si>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</si>
  <si>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</si>
  <si>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</si>
  <si>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</si>
  <si>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</si>
  <si>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</si>
  <si>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</si>
  <si>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</si>
  <si>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</si>
  <si>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</si>
  <si>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</si>
  <si>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</si>
  <si>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</si>
  <si>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</si>
  <si>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</si>
  <si>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</si>
  <si>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</si>
  <si>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</si>
  <si>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</si>
  <si>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</si>
  <si>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</si>
  <si>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</si>
  <si>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</si>
  <si>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</si>
  <si>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</si>
  <si>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</si>
  <si>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</si>
  <si>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</si>
  <si>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</si>
  <si>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</si>
  <si>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</si>
  <si>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</si>
  <si>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</si>
  <si>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</si>
  <si>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</si>
  <si>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</si>
  <si>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</si>
  <si>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</si>
  <si>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</si>
  <si>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</si>
  <si>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利用者総数</t>
    <phoneticPr fontId="2"/>
  </si>
  <si>
    <t>共通評価項目による調査対象者数</t>
    <phoneticPr fontId="2"/>
  </si>
  <si>
    <t>共通評価項目による調査の有効回答者数</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</si>
  <si>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</si>
  <si>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</si>
  <si>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</si>
  <si>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</si>
  <si>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</si>
  <si>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</si>
  <si>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</si>
  <si>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</si>
  <si>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</si>
  <si>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</si>
  <si>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</si>
  <si>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</si>
  <si>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</si>
  <si>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</si>
  <si>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</si>
  <si>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</si>
  <si>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</si>
  <si>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</si>
  <si>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</si>
  <si>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</si>
  <si>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</si>
  <si>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</si>
  <si>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</si>
  <si>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</si>
  <si>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</si>
  <si>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</si>
  <si>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</si>
  <si>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</si>
  <si>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</si>
  <si>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</si>
  <si>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</si>
  <si>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</si>
  <si>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</si>
  <si>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</si>
  <si>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</si>
  <si>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</si>
  <si>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</si>
  <si>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</si>
  <si>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</si>
  <si>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</si>
  <si>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</si>
  <si>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</si>
  <si>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</si>
  <si>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</si>
  <si>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</si>
  <si>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</si>
  <si>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</si>
  <si>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</si>
  <si>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利用者家族総数（世帯）</t>
    <rPh sb="3" eb="5">
      <t>カゾク</t>
    </rPh>
    <rPh sb="8" eb="10">
      <t>セタイ</t>
    </rPh>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</si>
  <si>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</si>
  <si>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</si>
  <si>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</si>
  <si>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</si>
  <si>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</si>
  <si>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</si>
  <si>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</si>
  <si>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</si>
  <si>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</si>
  <si>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</si>
  <si>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</si>
  <si>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</si>
  <si>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411</t>
    <phoneticPr fontId="2"/>
  </si>
  <si>
    <t>児童発達支援事業</t>
  </si>
  <si>
    <t>2022</t>
    <phoneticPr fontId="2"/>
  </si>
  <si>
    <t>1</t>
    <phoneticPr fontId="2"/>
  </si>
  <si>
    <t>C</t>
  </si>
  <si>
    <t>令和4年度</t>
  </si>
  <si>
    <t>令和4年度</t>
    <phoneticPr fontId="2"/>
  </si>
  <si>
    <t>1．事業所に通うことが、子どもの身体の機能や健康の維持・促進の役に立っているか</t>
  </si>
  <si>
    <t>2．事業所での活動は、子どもが興味や関心を持てるものになっているか</t>
  </si>
  <si>
    <t>3．事業所に通うことが、子どもの情緒面での発達（感情のコントロールを身につける等）の役に立っているか</t>
  </si>
  <si>
    <t>4．事業所に通うことで、子どもに社会性（人と人との関わり合いやルール等）が身についているか</t>
  </si>
  <si>
    <t>5．子どもの様子や支援内容（体調変化時の対応含む）について、事業所と情報共有できているか</t>
  </si>
  <si>
    <t>6．家族に対する精神的なサポート（子育てに関する悩み相談や進路相談、家族間交流の機会の提供等）は役に立っているか</t>
  </si>
  <si>
    <t>7．事業所内の清掃、整理整頓は行き届いているか</t>
  </si>
  <si>
    <t>8．職員の接遇・態度は適切か</t>
  </si>
  <si>
    <t>9．病気やけがをした際の職員の対応は信頼できるか</t>
  </si>
  <si>
    <t>10．子ども同士のトラブルに関する対応は信頼できるか</t>
  </si>
  <si>
    <t>11．子どもの気持ちを尊重した対応がされているか</t>
  </si>
  <si>
    <t>12．子どものプライバシーは守られているか</t>
  </si>
  <si>
    <t>13．個別の計画作成時に、子どもや家族の状況や要望を聞かれているか</t>
  </si>
  <si>
    <t>14．サービス内容や計画に関する職員の説明はわかりやすいか</t>
  </si>
  <si>
    <t>15．利用者の不満や要望は対応されているか</t>
  </si>
  <si>
    <t>16．外部の苦情窓口（行政や第三者委員等）にも相談できることを伝えられているか</t>
  </si>
  <si>
    <t>利用者家族総数に対する回答者割合（％）</t>
    <phoneticPr fontId="2"/>
  </si>
  <si>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</si>
  <si>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</si>
  <si>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</si>
  <si>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</si>
  <si>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</si>
  <si>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</si>
  <si>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</si>
  <si>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</si>
  <si>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</si>
  <si>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</si>
  <si>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</si>
  <si>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</si>
  <si>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</si>
  <si>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</si>
  <si>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</si>
  <si>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</si>
  <si>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</si>
  <si>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</si>
  <si>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</si>
  <si>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</si>
  <si>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</si>
  <si>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</si>
  <si>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</si>
  <si>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</si>
  <si>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</si>
  <si>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</si>
  <si>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</si>
  <si>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</si>
  <si>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</si>
  <si>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</si>
  <si>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</si>
  <si>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</si>
  <si>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</si>
  <si>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</si>
  <si>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</si>
  <si>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</si>
  <si>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</si>
  <si>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</si>
  <si>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</si>
  <si>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</si>
  <si>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</si>
  <si>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</si>
  <si>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</si>
  <si>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</si>
  <si>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</si>
  <si>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</si>
  <si>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</si>
  <si>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</si>
  <si>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</si>
  <si>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</si>
  <si>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</si>
  <si>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</si>
  <si>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</si>
  <si>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</si>
  <si>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</si>
  <si>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</si>
  <si>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</si>
  <si>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</si>
  <si>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</si>
  <si>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</si>
  <si>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</si>
  <si>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</si>
  <si>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</si>
  <si>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</si>
  <si>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</si>
  <si>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</si>
  <si>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</si>
  <si>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</si>
  <si>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</si>
  <si>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</si>
  <si>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</si>
  <si>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</si>
  <si>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</si>
  <si>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</si>
  <si>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</si>
  <si>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</si>
  <si>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</si>
  <si>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</si>
  <si>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</si>
  <si>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</si>
  <si>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</si>
  <si>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</si>
  <si>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</si>
  <si>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</si>
  <si>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</si>
  <si>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</si>
  <si>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</si>
  <si>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</si>
  <si>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</si>
  <si>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</si>
  <si>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</si>
  <si>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</si>
  <si>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</si>
  <si>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</si>
  <si>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</si>
  <si>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</si>
  <si>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</si>
  <si>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</si>
  <si>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</si>
  <si>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</si>
  <si>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</si>
  <si>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</si>
  <si>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</si>
  <si>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</si>
  <si>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</si>
  <si>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</si>
  <si>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</si>
  <si>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</si>
  <si>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</si>
  <si>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</si>
  <si>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</si>
  <si>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</si>
  <si>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</si>
  <si>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</si>
  <si>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</si>
  <si>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</si>
  <si>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</si>
  <si>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</si>
  <si>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子どもや保護者等に対してサービスの情報を提供している</t>
  </si>
  <si>
    <t>1. 子どもや保護者が入手できる媒体で、事業所の情報を提供している</t>
  </si>
  <si>
    <t>2. 子どもや保護者の特性を考慮し、提供する情報の表記や内容をわかりやすいものにしている</t>
  </si>
  <si>
    <t>3. 事業所の情報を、行政や関係機関等に提供している</t>
  </si>
  <si>
    <t>4. 子どもや保護者の問い合わせや見学の要望があった場合には、個別の状況に応じて対応している</t>
  </si>
  <si>
    <t>サブカテゴリー1の講評</t>
  </si>
  <si>
    <t>サービスの開始・終了時の対応</t>
  </si>
  <si>
    <t>サブカテゴリー2</t>
  </si>
  <si>
    <t>サービスの開始にあたり子どもや保護者に説明し、同意を得ている</t>
  </si>
  <si>
    <t>1. サービスの開始にあたり、基本的ルール、重要事項等を子どもや保護者の状況に応じて説明している</t>
  </si>
  <si>
    <t>2. サービス内容や利用者負担金等について、子どもや保護者の同意を得るようにしている</t>
  </si>
  <si>
    <t>3. サービスに関する説明の際に、子どもや保護者の意向を確認し、記録化している</t>
  </si>
  <si>
    <t>サービスの開始及び終了の際に、環境変化に対応できるよう支援を行っている</t>
  </si>
  <si>
    <t>1. サービス開始時に、子どもの支援に必要な個別事情や要望を決められた書式に記録し、把握している</t>
  </si>
  <si>
    <t>2. 利用開始直後には、子どもの不安やストレスが軽減されるように支援を行っている</t>
  </si>
  <si>
    <t>3. サービス利用前の生活をふまえた支援を行っている</t>
  </si>
  <si>
    <t>4. サービスの終了時には、子どもや保護者の不安を軽減し、支援の継続性に配慮した支援を行っている</t>
  </si>
  <si>
    <t>サブカテゴリー2の講評</t>
  </si>
  <si>
    <t>個別状況に応じた計画策定・記録</t>
  </si>
  <si>
    <t>サブカテゴリー3</t>
  </si>
  <si>
    <t>定められた手順に従ってアセスメントを行い、子どもの課題を個別のサービス場面ごとに明示している</t>
  </si>
  <si>
    <t>1. 子どもの心身状況や生活状況等を、組織が定めた統一した様式によって記録し、把握している</t>
  </si>
  <si>
    <t>2. 子ども一人ひとりのニーズや課題を明示する手続きを定め、記録している</t>
  </si>
  <si>
    <t>3. アセスメントの定期的見直しの時期と手順を定めている</t>
  </si>
  <si>
    <t>子どもや保護者の希望と関係者の意見を取り入れた個別の支援計画を作成している</t>
  </si>
  <si>
    <t>1. 計画は、子どもや保護者の希望を尊重して作成、見直しをしている</t>
  </si>
  <si>
    <t>2. 計画を子どもや保護者にわかりやすく説明し、同意を得ている</t>
  </si>
  <si>
    <t>3. 計画は、見直しの時期・手順等の基準を定めたうえで、必要に応じて見直している</t>
  </si>
  <si>
    <t>4. 計画を緊急に変更する場合のしくみを整備している</t>
  </si>
  <si>
    <t>子どもに関する記録が行われ、管理体制を確立している</t>
  </si>
  <si>
    <t>1. 子ども一人ひとりに関する必要な情報を記載するしくみがある</t>
  </si>
  <si>
    <t>2. 計画に沿った具体的な支援内容と、その結果子どもの状態がどのように推移したのかについて具体的に記録している</t>
  </si>
  <si>
    <t>子どもの状況等に関する情報を職員間で共有化している</t>
  </si>
  <si>
    <t>1. 計画の内容や個人の記録を、支援を担当する職員すべてが共有し、活用している</t>
  </si>
  <si>
    <t>2. 申し送り・引継ぎ等により、子どもに変化があった場合の情報を職員間で共有化している</t>
  </si>
  <si>
    <t>サブカテゴリー3の講評</t>
  </si>
  <si>
    <t>プライバシーの保護等個人の尊厳の尊重</t>
  </si>
  <si>
    <t>サブカテゴリー5</t>
  </si>
  <si>
    <t>子どものプライバシー保護を徹底している</t>
  </si>
  <si>
    <t>1. 子どもに関する情報（事項）を外部とやりとりする必要が生じた場合には、子どもや保護者の同意を得るようにしている</t>
  </si>
  <si>
    <t>2. 日常の支援の中で、子どものプライバシーに配慮した支援を行っている</t>
  </si>
  <si>
    <t>3. 子どもの羞恥心に配慮した支援を行っている</t>
  </si>
  <si>
    <t>サービスの実施にあたり、子どもの権利を守り、個人の意思を尊重している</t>
  </si>
  <si>
    <t>1. 日常の支援にあたっては、個人の意思を尊重している（子どもが「ノー」と言える機会を設けている）</t>
  </si>
  <si>
    <t>2. 子どもと保護者の価値観や生活習慣に配慮した支援を行っている</t>
  </si>
  <si>
    <t>3. 施設内の子ども間の暴力・いじめ等が行われることのないよう組織的に予防・再発防止を徹底している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</si>
  <si>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</si>
  <si>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</si>
  <si>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</si>
  <si>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</si>
  <si>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</si>
  <si>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提供しているサービスが定められた基本事項や手順等に沿っているかどうかを定期的に点検・見直しをしている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</si>
  <si>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</si>
  <si>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</si>
  <si>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</si>
  <si>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提供しているサービスの基本事項や手順等の見直しにあたり、職員や子ども・保護者等からの意見や提案を反映するようにしている</t>
  </si>
  <si>
    <t>サブカテゴリー6の講評</t>
  </si>
  <si>
    <t>サブカテゴリー4</t>
  </si>
  <si>
    <t>サービスの実施項目</t>
  </si>
  <si>
    <t>個別の支援計画に基づいて子ども一人ひとりの発達の状態に応じた支援を行っている</t>
  </si>
  <si>
    <t>1. 個別の支援計画に基づいた支援を行っている</t>
  </si>
  <si>
    <t>2. 子どもの特性に応じて、コミュニケーションのとり方を工夫している</t>
  </si>
  <si>
    <t>3. 関係機関（教育機関、福祉関係機関、医療機関等）と連携をとって、支援を行っている</t>
  </si>
  <si>
    <t>評価項目1の講評</t>
  </si>
  <si>
    <t>【食事の支援がある事業所のみ】子どもが食事を楽しめるよう支援を行っている</t>
  </si>
  <si>
    <t>1. 食事時間が楽しいひとときとなるよう環境を整えている</t>
  </si>
  <si>
    <t>2. 子どもの状態やペースに合った食事となるよう、必要な支援（見守り、声かけ、食の形態や用具の工夫等）を行っている</t>
  </si>
  <si>
    <t>3. 子どもが安全に食事をとれるよう取り組みを行っている</t>
  </si>
  <si>
    <t>4. 食物アレルギーや疾患等については、医師の指示に従い、対応している</t>
  </si>
  <si>
    <t>5. 食についての関心を深めるための取り組みを行っている</t>
  </si>
  <si>
    <t>6. 子どもの状況をふまえ家庭での食事について助言を行っている</t>
  </si>
  <si>
    <t>評価項目2の講評</t>
  </si>
  <si>
    <t>子ども一人ひとりの状況に応じて生活上で必要な支援を行っている</t>
  </si>
  <si>
    <t>1. 身の回りのことは自分で行えるよう、必要な支援を行っている</t>
  </si>
  <si>
    <t>2. 基本的な生活習慣や社会生活上のルール等　（あいさつ、マナー、交通ルール等）を身につけられるよう支援を行っている</t>
  </si>
  <si>
    <t>3. 集団活動を取り入れるなど、子どもの心身の発達や社会性が育つよう支援を行っている</t>
  </si>
  <si>
    <t>4. 一人ひとりの有する能力を活かせるよう個別のプログラムを実施している</t>
  </si>
  <si>
    <t>5. 送迎は、子どもと保護者等の状況に応じて送迎方法を検討し、行っている</t>
  </si>
  <si>
    <t>評価項目3の講評</t>
  </si>
  <si>
    <t>子どもの健康を維持するための支援を行っている</t>
  </si>
  <si>
    <t>1. 子どもの健康状態について、保護者や医療機関等から必要な情報を収集している</t>
  </si>
  <si>
    <t>2. 子どもの状態に応じた健康管理を行い、体調変化に速やかに対応できる体制を整えている</t>
  </si>
  <si>
    <t>評価項目4の講評</t>
  </si>
  <si>
    <t>子どもの主体性を尊重し、施設での生活が楽しく快適になるような取り組みを行っている</t>
  </si>
  <si>
    <t>評価項目5</t>
  </si>
  <si>
    <t>1. 日常生活の支援は子どもの主体性を尊重して行っている</t>
  </si>
  <si>
    <t>2. 子どもが安心して活動できるよう、状況に応じて室内の環境を工夫している</t>
  </si>
  <si>
    <t>3. 子どもの状況や希望に沿って、多様な体験ができるようにしている</t>
  </si>
  <si>
    <t>評価項目5の講評</t>
  </si>
  <si>
    <t>家族との交流・連携を図り支援を行っている</t>
  </si>
  <si>
    <t>評価項目6</t>
  </si>
  <si>
    <t>1. 子どものサービス提供時の様子や家庭での普段の様子を家族と情報交換し、支援に活かしている</t>
  </si>
  <si>
    <t>2. 家族の意見や要望を活かした支援を行っている</t>
  </si>
  <si>
    <t>3. 家族の状況に配慮し、相談対応や支援を行っている</t>
  </si>
  <si>
    <t>4. 子どもや家族に合った療育方法等について助言している</t>
  </si>
  <si>
    <t>評価項目6の講評</t>
  </si>
  <si>
    <t>地域との連携のもとに子どもの生活の幅を広げるための取り組みを行っている</t>
  </si>
  <si>
    <t>評価項目7</t>
  </si>
  <si>
    <t>1. 地域の情報を収集し、子どもの状況に応じて提供している</t>
  </si>
  <si>
    <t>2. 必要に応じて、子どもが地域の資源を利用し、多様な体験や交流ができるよう支援を行っている</t>
  </si>
  <si>
    <t>評価項目7の講評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</si>
  <si>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</si>
  <si>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</si>
  <si>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</si>
  <si>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</si>
  <si>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</si>
  <si>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</si>
  <si>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</si>
  <si>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</si>
  <si>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</si>
  <si>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</si>
  <si>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</si>
  <si>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</si>
  <si>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</si>
  <si>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</si>
  <si>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</si>
  <si>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</si>
  <si>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</si>
  <si>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</si>
  <si>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</si>
  <si>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</si>
  <si>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</si>
  <si>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</si>
  <si>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</si>
  <si>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</si>
  <si>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</si>
  <si>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</si>
  <si>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</si>
  <si>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</si>
  <si>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</si>
  <si>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</si>
  <si>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</si>
  <si>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</si>
  <si>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</si>
  <si>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</si>
  <si>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</si>
  <si>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</si>
  <si>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</si>
  <si>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</si>
  <si>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</si>
  <si>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</si>
  <si>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</si>
  <si>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</si>
  <si>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</si>
  <si>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</si>
  <si>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</si>
  <si>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</si>
  <si>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</si>
  <si>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</si>
  <si>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</si>
  <si>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</si>
  <si>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</si>
  <si>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</si>
  <si>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</si>
  <si>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</si>
  <si>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17077</t>
  </si>
  <si>
    <t>6-2-1</t>
  </si>
  <si>
    <t>00542</t>
  </si>
  <si>
    <t>17078</t>
  </si>
  <si>
    <t>6-2-2</t>
  </si>
  <si>
    <t>17079</t>
  </si>
  <si>
    <t>6-3-1</t>
  </si>
  <si>
    <t>00543</t>
  </si>
  <si>
    <t>17080</t>
  </si>
  <si>
    <t>6-3-2</t>
  </si>
  <si>
    <t>17081</t>
  </si>
  <si>
    <t>6-3-3</t>
  </si>
  <si>
    <t>17082</t>
  </si>
  <si>
    <t>6-3-4</t>
  </si>
  <si>
    <t>17083</t>
  </si>
  <si>
    <t>6-5-1</t>
  </si>
  <si>
    <t>00544</t>
  </si>
  <si>
    <t>17091</t>
  </si>
  <si>
    <t>6-5-2</t>
  </si>
  <si>
    <t>17092</t>
  </si>
  <si>
    <t>6-6-1</t>
  </si>
  <si>
    <t>00545</t>
  </si>
  <si>
    <t>17093</t>
  </si>
  <si>
    <t>6-6-2</t>
  </si>
  <si>
    <t>17094</t>
  </si>
  <si>
    <t>6-4-1</t>
  </si>
  <si>
    <t>00238</t>
  </si>
  <si>
    <t>17084</t>
  </si>
  <si>
    <t>6-4-2</t>
  </si>
  <si>
    <t>17085</t>
  </si>
  <si>
    <t>6-4-3</t>
  </si>
  <si>
    <t>17086</t>
  </si>
  <si>
    <t>6-4-4</t>
  </si>
  <si>
    <t>17087</t>
  </si>
  <si>
    <t>6-4-5</t>
  </si>
  <si>
    <t>17088</t>
  </si>
  <si>
    <t>6-4-6</t>
  </si>
  <si>
    <t>17089</t>
  </si>
  <si>
    <t>6-4-7</t>
  </si>
  <si>
    <t>17090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</si>
</sst>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62">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7" fillId="0" borderId="0" xfId="0" applyFont="1" applyAlignment="1">
      <alignment vertical="center" wrapText="1"/>
    </xf>
    <xf numFmtId="0" fontId="4" fillId="0" borderId="0" xfId="0" applyFont="1">
      <alignment vertical="center"/>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0" borderId="65" xfId="0" applyBorder="1" applyAlignment="1">
      <alignment horizontal="left" vertical="center" wrapText="1"/>
    </xf>
    <xf numFmtId="0" fontId="30" fillId="0" borderId="0" xfId="0" applyFont="1" applyProtection="1">
      <alignment vertical="center"/>
      <protection locked="0" hidden="1"/>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25"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35" fillId="0" borderId="3" xfId="4" applyFont="1" applyBorder="1" applyAlignment="1" applyProtection="1">
      <alignment horizontal="left" vertical="center" wrapText="1" shrinkToFit="1"/>
    </xf>
    <xf numFmtId="0" fontId="0" fillId="0" borderId="6" xfId="0" applyBorder="1" applyAlignment="1" applyProtection="1">
      <alignment horizontal="left" vertical="center" wrapText="1" shrinkToFit="1"/>
    </xf>
    <xf numFmtId="0" fontId="0" fillId="0" borderId="7" xfId="0" applyBorder="1" applyAlignment="1" applyProtection="1">
      <alignment horizontal="left" vertical="center" wrapText="1" shrinkToFit="1"/>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2" xfId="0" applyBorder="1" applyAlignment="1">
      <alignment horizontal="left" vertical="center"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0" fontId="7" fillId="0" borderId="0" xfId="0" applyFont="1" applyAlignment="1" applyProtection="1">
      <alignment horizontal="right" vertical="center" shrinkToFit="1"/>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25" fillId="3" borderId="32" xfId="0" applyFont="1" applyFill="1" applyBorder="1" applyAlignment="1" applyProtection="1">
      <alignment horizontal="right" vertical="center"/>
      <protection hidden="1"/>
    </xf>
    <xf numFmtId="0" fontId="25"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5"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2" xfId="0" applyFont="1" applyFill="1" applyBorder="1" applyAlignment="1" applyProtection="1">
      <alignment horizontal="right" vertical="center" wrapText="1"/>
      <protection hidden="1"/>
    </xf>
    <xf numFmtId="0" fontId="25" fillId="3" borderId="57"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5" fillId="3" borderId="47" xfId="3" applyFont="1" applyFill="1" applyBorder="1" applyAlignment="1" applyProtection="1">
      <alignment horizontal="right" vertical="center" shrinkToFit="1"/>
      <protection hidden="1"/>
    </xf>
    <xf numFmtId="0" fontId="25"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1">
    <dxf>
      <fill>
        <patternFill>
          <fgColor indexed="64"/>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S21" lockText="1"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I$73"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I$79"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T21" lockText="1" noThreeD="1"/>
</file>

<file path=xl/ctrlProps/ctrlProp110.xml><?xml version="1.0" encoding="utf-8"?>
<formControlPr xmlns="http://schemas.microsoft.com/office/spreadsheetml/2009/9/main" objectType="Radio" firstButton="1" fmlaLink="$I$80"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I$84"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I$85"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I$91"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I$92"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S18" lockText="1" noThreeD="1"/>
</file>

<file path=xl/ctrlProps/ctrlProp130.xml><?xml version="1.0" encoding="utf-8"?>
<formControlPr xmlns="http://schemas.microsoft.com/office/spreadsheetml/2009/9/main" objectType="Radio" firstButton="1" fmlaLink="$I$96"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I$97"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I$98"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CheckBox" fmlaLink="T18" lockText="1"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I$113"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I$114"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I$115"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I$116"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I$117"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S19" lockText="1"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I$123"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I$124"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T19" lockText="1" noThreeD="1"/>
</file>

<file path=xl/ctrlProps/ctrlProp170.xml><?xml version="1.0" encoding="utf-8"?>
<formControlPr xmlns="http://schemas.microsoft.com/office/spreadsheetml/2009/9/main" objectType="Radio" firstButton="1" fmlaLink="$I$125"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I$126"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I$141"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I$142"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I$146"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S20" lockText="1" noThreeD="1"/>
</file>

<file path=xl/ctrlProps/ctrlProp190.xml><?xml version="1.0" encoding="utf-8"?>
<formControlPr xmlns="http://schemas.microsoft.com/office/spreadsheetml/2009/9/main" objectType="Radio" firstButton="1" fmlaLink="$I$147"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I$151"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fmlaLink="$I$152"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T20" lockText="1"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I$153"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I$154"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firstButton="1" fmlaLink="$I$158"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I$159"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I$160"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S17" lockText="1"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I$161"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I$167"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T17" lockText="1" noThreeD="1"/>
</file>

<file path=xl/ctrlProps/ctrlProp230.xml><?xml version="1.0" encoding="utf-8"?>
<formControlPr xmlns="http://schemas.microsoft.com/office/spreadsheetml/2009/9/main" objectType="Radio" firstButton="1" fmlaLink="$I$168"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Radio" firstButton="1" fmlaLink="$I$169"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firstButton="1" fmlaLink="$I$185"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Radio"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I$186"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Radio"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firstButton="1" fmlaLink="$I$187"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I$194"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Radio"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I$195"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Radio"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Radio" firstButton="1" fmlaLink="$I$196"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Radio" noThreeD="1"/>
</file>

<file path=xl/ctrlProps/ctrlProp26.xml><?xml version="1.0" encoding="utf-8"?>
<formControlPr xmlns="http://schemas.microsoft.com/office/spreadsheetml/2009/9/main" objectType="Radio" firstButton="1" fmlaLink="$I$12"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fmlaLink="$I$10"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Radio"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I$11"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Radio"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firstButton="1" fmlaLink="$I$12"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Radio"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I$13"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Radio"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I$26"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Radio" noThreeD="1"/>
</file>

<file path=xl/ctrlProps/ctrlProp280.xml><?xml version="1.0" encoding="utf-8"?>
<formControlPr xmlns="http://schemas.microsoft.com/office/spreadsheetml/2009/9/main" objectType="Radio"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Radio" firstButton="1" fmlaLink="$I$27"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Radio"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firstButton="1" fmlaLink="$I$28"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Radio"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firstButton="1" fmlaLink="$I$32"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Radio"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firstButton="1" fmlaLink="$I$33"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Radio"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firstButton="1" fmlaLink="$I$34"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I$13" noThreeD="1"/>
</file>

<file path=xl/ctrlProps/ctrlProp300.xml><?xml version="1.0" encoding="utf-8"?>
<formControlPr xmlns="http://schemas.microsoft.com/office/spreadsheetml/2009/9/main" objectType="Radio"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I$35"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Radio"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I$48"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Radio"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firstButton="1" fmlaLink="$I$49"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Radio"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I$50"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Radio"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Radio" firstButton="1" fmlaLink="$I$54"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Radio" noThreeD="1"/>
</file>

<file path=xl/ctrlProps/ctrlProp320.xml><?xml version="1.0" encoding="utf-8"?>
<formControlPr xmlns="http://schemas.microsoft.com/office/spreadsheetml/2009/9/main" objectType="Radio"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firstButton="1" fmlaLink="$I$55"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Radio"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I$56"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Radio"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Radio" firstButton="1" fmlaLink="$I$57"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Radio"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Radio" firstButton="1" fmlaLink="$I$61"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Radio"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Radio" firstButton="1" fmlaLink="$I$62"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firstButton="1" fmlaLink="$I$17" noThreeD="1"/>
</file>

<file path=xl/ctrlProps/ctrlProp340.xml><?xml version="1.0" encoding="utf-8"?>
<formControlPr xmlns="http://schemas.microsoft.com/office/spreadsheetml/2009/9/main" objectType="Radio"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firstButton="1" fmlaLink="$I$66"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Radio"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firstButton="1" fmlaLink="$I$67"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Radio"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firstButton="1" fmlaLink="$I$80"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Radio"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I$81"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Radio"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firstButton="1" fmlaLink="$I$82"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60.xml><?xml version="1.0" encoding="utf-8"?>
<formControlPr xmlns="http://schemas.microsoft.com/office/spreadsheetml/2009/9/main" objectType="Radio"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fmlaLink="$I$86"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Radio"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Radio" firstButton="1" fmlaLink="$I$87"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Radio"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firstButton="1" fmlaLink="$I$88"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Radio"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Radio" firstButton="1" fmlaLink="$I$101"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Radio"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firstButton="1" fmlaLink="$I$102"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firstButton="1" fmlaLink="$I$18" noThreeD="1"/>
</file>

<file path=xl/ctrlProps/ctrlProp380.xml><?xml version="1.0" encoding="utf-8"?>
<formControlPr xmlns="http://schemas.microsoft.com/office/spreadsheetml/2009/9/main" objectType="Radio"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Radio" firstButton="1" fmlaLink="$I$103"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Radio"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I$107"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Radio"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firstButton="1" fmlaLink="$I$108"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Radio"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Radio" firstButton="1" fmlaLink="$I$124"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Radio"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I$125"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fmlaLink="S23" lockText="1" noThreeD="1"/>
</file>

<file path=xl/ctrlProps/ctrlProp40.xml><?xml version="1.0" encoding="utf-8"?>
<formControlPr xmlns="http://schemas.microsoft.com/office/spreadsheetml/2009/9/main" objectType="Radio" noThreeD="1"/>
</file>

<file path=xl/ctrlProps/ctrlProp400.xml><?xml version="1.0" encoding="utf-8"?>
<formControlPr xmlns="http://schemas.microsoft.com/office/spreadsheetml/2009/9/main" objectType="Radio"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Radio" firstButton="1" fmlaLink="$I$126"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Radio"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firstButton="1" fmlaLink="$I$137"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Radio"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Radio" firstButton="1" fmlaLink="$I$138"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Radio"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firstButton="1" fmlaLink="$I$139"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Radio"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Radio" firstButton="1" fmlaLink="$I$140"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firstButton="1" fmlaLink="$I$22" noThreeD="1"/>
</file>

<file path=xl/ctrlProps/ctrlProp420.xml><?xml version="1.0" encoding="utf-8"?>
<formControlPr xmlns="http://schemas.microsoft.com/office/spreadsheetml/2009/9/main" objectType="Radio"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I$141"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Radio"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Radio" firstButton="1" fmlaLink="$I$142"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Radio"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firstButton="1" fmlaLink="$I$153"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Radio"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I$154"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Radio"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Radio" firstButton="1" fmlaLink="$I$155"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40.xml><?xml version="1.0" encoding="utf-8"?>
<formControlPr xmlns="http://schemas.microsoft.com/office/spreadsheetml/2009/9/main" objectType="Radio"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fmlaLink="$I$156"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Radio"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Radio" firstButton="1" fmlaLink="$I$157"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Radio"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firstButton="1" fmlaLink="$I$168"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Radio"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firstButton="1" fmlaLink="$I$169"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Radio"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Radio" firstButton="1" fmlaLink="$I$180"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firstButton="1" fmlaLink="$I$23" noThreeD="1"/>
</file>

<file path=xl/ctrlProps/ctrlProp460.xml><?xml version="1.0" encoding="utf-8"?>
<formControlPr xmlns="http://schemas.microsoft.com/office/spreadsheetml/2009/9/main" objectType="Radio"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fmlaLink="$I$181"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Radio"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firstButton="1" fmlaLink="$I$182"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Radio"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firstButton="1" fmlaLink="$I$193"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Radio"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firstButton="1" fmlaLink="$I$194"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Radio"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Radio" firstButton="1" fmlaLink="$I$195"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80.xml><?xml version="1.0" encoding="utf-8"?>
<formControlPr xmlns="http://schemas.microsoft.com/office/spreadsheetml/2009/9/main" objectType="Radio"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I$196"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Radio"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Radio" firstButton="1" fmlaLink="$I$207"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Radio"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Radio" firstButton="1" fmlaLink="$I$208" noThreeD="1"/>
</file>

<file path=xl/ctrlProps/ctrlProp491.xml><?xml version="1.0" encoding="utf-8"?>
<formControlPr xmlns="http://schemas.microsoft.com/office/spreadsheetml/2009/9/main" objectType="Radio" noThreeD="1"/>
</file>

<file path=xl/ctrlProps/ctrlProp492.xml><?xml version="1.0" encoding="utf-8"?>
<formControlPr xmlns="http://schemas.microsoft.com/office/spreadsheetml/2009/9/main" objectType="Radio" noThreeD="1"/>
</file>

<file path=xl/ctrlProps/ctrlProp493.xml><?xml version="1.0" encoding="utf-8"?>
<formControlPr xmlns="http://schemas.microsoft.com/office/spreadsheetml/2009/9/main" objectType="Drop" dropLines="10" dropStyle="combo" dx="26" fmlaLink="$AJ$5" fmlaRange="$AR$25:$AR$61" noThreeD="1" sel="0" val="0"/>
</file>

<file path=xl/ctrlProps/ctrlProp494.xml><?xml version="1.0" encoding="utf-8"?>
<formControlPr xmlns="http://schemas.microsoft.com/office/spreadsheetml/2009/9/main" objectType="Drop" dropLines="10" dropStyle="combo" dx="26" fmlaLink="$AJ$10" fmlaRange="$AR$25:$AR$61" noThreeD="1" sel="0" val="0"/>
</file>

<file path=xl/ctrlProps/ctrlProp495.xml><?xml version="1.0" encoding="utf-8"?>
<formControlPr xmlns="http://schemas.microsoft.com/office/spreadsheetml/2009/9/main" objectType="Drop" dropLines="10" dropStyle="combo" dx="26" fmlaLink="$AJ$15" fmlaRange="$AR$25:$AR$61" noThreeD="1" sel="0" val="0"/>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I$24"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I$39"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I$40"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I$41"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I$42"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S22" lockText="1" noThreeD="1"/>
</file>

<file path=xl/ctrlProps/ctrlProp70.xml><?xml version="1.0" encoding="utf-8"?>
<formControlPr xmlns="http://schemas.microsoft.com/office/spreadsheetml/2009/9/main" objectType="Radio" firstButton="1" fmlaLink="$I$43"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I$44"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I$50"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fmlaLink="T22" lockText="1"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I$51"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I$52"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fmlaLink="$I$56"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I$57"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I$72"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22</xdr:row>
          <xdr:rowOff>9525</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4962525"/>
              <a:ext cx="3095625" cy="5934075"/>
              <a:chOff x="3314700" y="4962525"/>
              <a:chExt cx="3095625" cy="5934075"/>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sp macro="" textlink="">
            <xdr:nvSpPr>
              <xdr:cNvPr id="14359" name="chkBox_AnsCtl"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4791075" y="4962525"/>
                <a:ext cx="15335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食事を対象にする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83820</xdr:rowOff>
    </xdr:from>
    <xdr:to>
      <xdr:col>15</xdr:col>
      <xdr:colOff>205740</xdr:colOff>
      <xdr:row>3</xdr:row>
      <xdr:rowOff>762000</xdr:rowOff>
    </xdr:to>
    <xdr:grpSp>
      <xdr:nvGrpSpPr>
        <xdr:cNvPr id="5955" name="Group 6">
          <a:extLst>
            <a:ext uri="{FF2B5EF4-FFF2-40B4-BE49-F238E27FC236}">
              <a16:creationId xmlns:a16="http://schemas.microsoft.com/office/drawing/2014/main" id="{00000000-0008-0000-0200-000043170000}"/>
            </a:ext>
          </a:extLst>
        </xdr:cNvPr>
        <xdr:cNvGrpSpPr>
          <a:grpSpLocks/>
        </xdr:cNvGrpSpPr>
      </xdr:nvGrpSpPr>
      <xdr:grpSpPr bwMode="auto">
        <a:xfrm>
          <a:off x="7174230" y="541020"/>
          <a:ext cx="3566160" cy="1630680"/>
          <a:chOff x="665" y="49"/>
          <a:chExt cx="376" cy="171"/>
        </a:xfrm>
      </xdr:grpSpPr>
      <xdr:sp macro="" textlink="">
        <xdr:nvSpPr>
          <xdr:cNvPr id="5956" name="AutoShape 3">
            <a:extLst>
              <a:ext uri="{FF2B5EF4-FFF2-40B4-BE49-F238E27FC236}">
                <a16:creationId xmlns:a16="http://schemas.microsoft.com/office/drawing/2014/main" id="{00000000-0008-0000-0200-00004417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957" name="Line 4">
            <a:extLst>
              <a:ext uri="{FF2B5EF4-FFF2-40B4-BE49-F238E27FC236}">
                <a16:creationId xmlns:a16="http://schemas.microsoft.com/office/drawing/2014/main" id="{00000000-0008-0000-0200-000045170000}"/>
              </a:ext>
            </a:extLst>
          </xdr:cNvPr>
          <xdr:cNvSpPr>
            <a:spLocks noChangeShapeType="1"/>
          </xdr:cNvSpPr>
        </xdr:nvSpPr>
        <xdr:spPr bwMode="auto">
          <a:xfrm flipH="1" flipV="1">
            <a:off x="665" y="140"/>
            <a:ext cx="121" cy="0"/>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0</xdr:rowOff>
        </xdr:from>
        <xdr:to>
          <xdr:col>5</xdr:col>
          <xdr:colOff>800100</xdr:colOff>
          <xdr:row>88</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4042350"/>
              <a:ext cx="8001000" cy="476250"/>
              <a:chOff x="228600" y="33985258"/>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39852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4185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4185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4185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0424100"/>
              <a:ext cx="8001000" cy="476250"/>
              <a:chOff x="228600" y="40357494"/>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03574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0557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2195750"/>
              <a:ext cx="8001000" cy="476250"/>
              <a:chOff x="228600" y="4212914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21291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232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55892700"/>
              <a:ext cx="8001000" cy="476250"/>
              <a:chOff x="228600" y="55768971"/>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557689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559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56368950"/>
              <a:ext cx="8001000" cy="476250"/>
              <a:chOff x="228600" y="56245222"/>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562452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564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564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564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2160150"/>
              <a:ext cx="8001000" cy="476250"/>
              <a:chOff x="228600" y="62017382"/>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20173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221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155</xdr:row>
          <xdr:rowOff>0</xdr:rowOff>
        </xdr:from>
        <xdr:to>
          <xdr:col>5</xdr:col>
          <xdr:colOff>800100</xdr:colOff>
          <xdr:row>156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2636400"/>
              <a:ext cx="8001000" cy="476250"/>
              <a:chOff x="228600" y="62493632"/>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24936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2693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156</xdr:row>
          <xdr:rowOff>0</xdr:rowOff>
        </xdr:from>
        <xdr:to>
          <xdr:col>5</xdr:col>
          <xdr:colOff>800100</xdr:colOff>
          <xdr:row>157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3112650"/>
              <a:ext cx="8001000" cy="476250"/>
              <a:chOff x="228600" y="62969883"/>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296988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316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3169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316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7951350"/>
              <a:ext cx="8001000" cy="476250"/>
              <a:chOff x="228600" y="67789542"/>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798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68427600"/>
              <a:ext cx="8001000" cy="476250"/>
              <a:chOff x="228600" y="68265792"/>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682657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6846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6846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6846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179</xdr:row>
          <xdr:rowOff>0</xdr:rowOff>
        </xdr:from>
        <xdr:to>
          <xdr:col>5</xdr:col>
          <xdr:colOff>800100</xdr:colOff>
          <xdr:row>180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3266300"/>
              <a:ext cx="8001000" cy="476250"/>
              <a:chOff x="228600" y="73085450"/>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30854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3285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3285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180</xdr:row>
          <xdr:rowOff>0</xdr:rowOff>
        </xdr:from>
        <xdr:to>
          <xdr:col>5</xdr:col>
          <xdr:colOff>800100</xdr:colOff>
          <xdr:row>181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3742550"/>
              <a:ext cx="8001000" cy="476250"/>
              <a:chOff x="228600" y="73561701"/>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35617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3761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3761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181</xdr:row>
          <xdr:rowOff>0</xdr:rowOff>
        </xdr:from>
        <xdr:to>
          <xdr:col>5</xdr:col>
          <xdr:colOff>800100</xdr:colOff>
          <xdr:row>182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4218800"/>
              <a:ext cx="8001000" cy="476250"/>
              <a:chOff x="228600" y="74037952"/>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40379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4237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4237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9057500"/>
              <a:ext cx="8001000" cy="476250"/>
              <a:chOff x="228600" y="78857610"/>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9057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9533750"/>
              <a:ext cx="8001000" cy="476250"/>
              <a:chOff x="228600" y="79333861"/>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93338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9533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9533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194</xdr:row>
          <xdr:rowOff>0</xdr:rowOff>
        </xdr:from>
        <xdr:to>
          <xdr:col>5</xdr:col>
          <xdr:colOff>800100</xdr:colOff>
          <xdr:row>195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80010000"/>
              <a:ext cx="8001000" cy="476250"/>
              <a:chOff x="228600" y="79810112"/>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798101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80010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80010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80010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195</xdr:row>
          <xdr:rowOff>0</xdr:rowOff>
        </xdr:from>
        <xdr:to>
          <xdr:col>5</xdr:col>
          <xdr:colOff>800100</xdr:colOff>
          <xdr:row>196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0486250"/>
              <a:ext cx="8001000" cy="476250"/>
              <a:chOff x="228600" y="80286362"/>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02863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0486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0486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206</xdr:row>
          <xdr:rowOff>0</xdr:rowOff>
        </xdr:from>
        <xdr:to>
          <xdr:col>5</xdr:col>
          <xdr:colOff>800100</xdr:colOff>
          <xdr:row>207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5324950"/>
              <a:ext cx="8001000" cy="476250"/>
              <a:chOff x="228600" y="85106021"/>
              <a:chExt cx="7981950" cy="476251"/>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51060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5305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5305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5305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207</xdr:row>
          <xdr:rowOff>0</xdr:rowOff>
        </xdr:from>
        <xdr:to>
          <xdr:col>5</xdr:col>
          <xdr:colOff>800100</xdr:colOff>
          <xdr:row>208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85801200"/>
              <a:ext cx="8001000" cy="476250"/>
              <a:chOff x="228600" y="85582272"/>
              <a:chExt cx="7981950" cy="476251"/>
            </a:xfrm>
          </xdr:grpSpPr>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228600" y="8558227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7429500" y="85782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733425" y="85782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0" name="Option Button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285750" y="85782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63" Type="http://schemas.openxmlformats.org/officeDocument/2006/relationships/ctrlProp" Target="../ctrlProps/ctrlProp84.xml"/><Relationship Id="rId84" Type="http://schemas.openxmlformats.org/officeDocument/2006/relationships/ctrlProp" Target="../ctrlProps/ctrlProp105.xml"/><Relationship Id="rId138" Type="http://schemas.openxmlformats.org/officeDocument/2006/relationships/ctrlProp" Target="../ctrlProps/ctrlProp159.xml"/><Relationship Id="rId159" Type="http://schemas.openxmlformats.org/officeDocument/2006/relationships/ctrlProp" Target="../ctrlProps/ctrlProp180.xml"/><Relationship Id="rId170" Type="http://schemas.openxmlformats.org/officeDocument/2006/relationships/ctrlProp" Target="../ctrlProps/ctrlProp191.xml"/><Relationship Id="rId191" Type="http://schemas.openxmlformats.org/officeDocument/2006/relationships/ctrlProp" Target="../ctrlProps/ctrlProp212.xml"/><Relationship Id="rId205" Type="http://schemas.openxmlformats.org/officeDocument/2006/relationships/ctrlProp" Target="../ctrlProps/ctrlProp226.xml"/><Relationship Id="rId226" Type="http://schemas.openxmlformats.org/officeDocument/2006/relationships/ctrlProp" Target="../ctrlProps/ctrlProp247.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53" Type="http://schemas.openxmlformats.org/officeDocument/2006/relationships/ctrlProp" Target="../ctrlProps/ctrlProp74.xml"/><Relationship Id="rId74" Type="http://schemas.openxmlformats.org/officeDocument/2006/relationships/ctrlProp" Target="../ctrlProps/ctrlProp95.xml"/><Relationship Id="rId128" Type="http://schemas.openxmlformats.org/officeDocument/2006/relationships/ctrlProp" Target="../ctrlProps/ctrlProp149.xml"/><Relationship Id="rId149" Type="http://schemas.openxmlformats.org/officeDocument/2006/relationships/ctrlProp" Target="../ctrlProps/ctrlProp170.xml"/><Relationship Id="rId5" Type="http://schemas.openxmlformats.org/officeDocument/2006/relationships/ctrlProp" Target="../ctrlProps/ctrlProp26.xml"/><Relationship Id="rId95" Type="http://schemas.openxmlformats.org/officeDocument/2006/relationships/ctrlProp" Target="../ctrlProps/ctrlProp116.xml"/><Relationship Id="rId160" Type="http://schemas.openxmlformats.org/officeDocument/2006/relationships/ctrlProp" Target="../ctrlProps/ctrlProp181.xml"/><Relationship Id="rId181" Type="http://schemas.openxmlformats.org/officeDocument/2006/relationships/ctrlProp" Target="../ctrlProps/ctrlProp202.xml"/><Relationship Id="rId216" Type="http://schemas.openxmlformats.org/officeDocument/2006/relationships/ctrlProp" Target="../ctrlProps/ctrlProp237.xml"/><Relationship Id="rId237" Type="http://schemas.openxmlformats.org/officeDocument/2006/relationships/ctrlProp" Target="../ctrlProps/ctrlProp258.xml"/><Relationship Id="rId22" Type="http://schemas.openxmlformats.org/officeDocument/2006/relationships/ctrlProp" Target="../ctrlProps/ctrlProp43.xml"/><Relationship Id="rId43" Type="http://schemas.openxmlformats.org/officeDocument/2006/relationships/ctrlProp" Target="../ctrlProps/ctrlProp64.xml"/><Relationship Id="rId64" Type="http://schemas.openxmlformats.org/officeDocument/2006/relationships/ctrlProp" Target="../ctrlProps/ctrlProp85.xml"/><Relationship Id="rId118" Type="http://schemas.openxmlformats.org/officeDocument/2006/relationships/ctrlProp" Target="../ctrlProps/ctrlProp139.xml"/><Relationship Id="rId139" Type="http://schemas.openxmlformats.org/officeDocument/2006/relationships/ctrlProp" Target="../ctrlProps/ctrlProp160.xml"/><Relationship Id="rId85" Type="http://schemas.openxmlformats.org/officeDocument/2006/relationships/ctrlProp" Target="../ctrlProps/ctrlProp106.xml"/><Relationship Id="rId150" Type="http://schemas.openxmlformats.org/officeDocument/2006/relationships/ctrlProp" Target="../ctrlProps/ctrlProp171.xml"/><Relationship Id="rId171" Type="http://schemas.openxmlformats.org/officeDocument/2006/relationships/ctrlProp" Target="../ctrlProps/ctrlProp192.xml"/><Relationship Id="rId192" Type="http://schemas.openxmlformats.org/officeDocument/2006/relationships/ctrlProp" Target="../ctrlProps/ctrlProp213.xml"/><Relationship Id="rId206" Type="http://schemas.openxmlformats.org/officeDocument/2006/relationships/ctrlProp" Target="../ctrlProps/ctrlProp227.xml"/><Relationship Id="rId227" Type="http://schemas.openxmlformats.org/officeDocument/2006/relationships/ctrlProp" Target="../ctrlProps/ctrlProp248.xml"/><Relationship Id="rId12" Type="http://schemas.openxmlformats.org/officeDocument/2006/relationships/ctrlProp" Target="../ctrlProps/ctrlProp33.xml"/><Relationship Id="rId33" Type="http://schemas.openxmlformats.org/officeDocument/2006/relationships/ctrlProp" Target="../ctrlProps/ctrlProp54.xml"/><Relationship Id="rId108" Type="http://schemas.openxmlformats.org/officeDocument/2006/relationships/ctrlProp" Target="../ctrlProps/ctrlProp129.xml"/><Relationship Id="rId129" Type="http://schemas.openxmlformats.org/officeDocument/2006/relationships/ctrlProp" Target="../ctrlProps/ctrlProp150.xml"/><Relationship Id="rId54" Type="http://schemas.openxmlformats.org/officeDocument/2006/relationships/ctrlProp" Target="../ctrlProps/ctrlProp75.xml"/><Relationship Id="rId75" Type="http://schemas.openxmlformats.org/officeDocument/2006/relationships/ctrlProp" Target="../ctrlProps/ctrlProp96.xml"/><Relationship Id="rId96" Type="http://schemas.openxmlformats.org/officeDocument/2006/relationships/ctrlProp" Target="../ctrlProps/ctrlProp117.xml"/><Relationship Id="rId140" Type="http://schemas.openxmlformats.org/officeDocument/2006/relationships/ctrlProp" Target="../ctrlProps/ctrlProp161.xml"/><Relationship Id="rId161" Type="http://schemas.openxmlformats.org/officeDocument/2006/relationships/ctrlProp" Target="../ctrlProps/ctrlProp182.xml"/><Relationship Id="rId182" Type="http://schemas.openxmlformats.org/officeDocument/2006/relationships/ctrlProp" Target="../ctrlProps/ctrlProp203.xml"/><Relationship Id="rId217" Type="http://schemas.openxmlformats.org/officeDocument/2006/relationships/ctrlProp" Target="../ctrlProps/ctrlProp238.xml"/><Relationship Id="rId6" Type="http://schemas.openxmlformats.org/officeDocument/2006/relationships/ctrlProp" Target="../ctrlProps/ctrlProp27.xml"/><Relationship Id="rId238" Type="http://schemas.openxmlformats.org/officeDocument/2006/relationships/ctrlProp" Target="../ctrlProps/ctrlProp259.xml"/><Relationship Id="rId23" Type="http://schemas.openxmlformats.org/officeDocument/2006/relationships/ctrlProp" Target="../ctrlProps/ctrlProp44.xml"/><Relationship Id="rId119" Type="http://schemas.openxmlformats.org/officeDocument/2006/relationships/ctrlProp" Target="../ctrlProps/ctrlProp140.xml"/><Relationship Id="rId44" Type="http://schemas.openxmlformats.org/officeDocument/2006/relationships/ctrlProp" Target="../ctrlProps/ctrlProp65.xml"/><Relationship Id="rId65" Type="http://schemas.openxmlformats.org/officeDocument/2006/relationships/ctrlProp" Target="../ctrlProps/ctrlProp86.xml"/><Relationship Id="rId86" Type="http://schemas.openxmlformats.org/officeDocument/2006/relationships/ctrlProp" Target="../ctrlProps/ctrlProp107.xml"/><Relationship Id="rId130" Type="http://schemas.openxmlformats.org/officeDocument/2006/relationships/ctrlProp" Target="../ctrlProps/ctrlProp151.xml"/><Relationship Id="rId151" Type="http://schemas.openxmlformats.org/officeDocument/2006/relationships/ctrlProp" Target="../ctrlProps/ctrlProp172.xml"/><Relationship Id="rId172" Type="http://schemas.openxmlformats.org/officeDocument/2006/relationships/ctrlProp" Target="../ctrlProps/ctrlProp193.xml"/><Relationship Id="rId193" Type="http://schemas.openxmlformats.org/officeDocument/2006/relationships/ctrlProp" Target="../ctrlProps/ctrlProp214.xml"/><Relationship Id="rId207" Type="http://schemas.openxmlformats.org/officeDocument/2006/relationships/ctrlProp" Target="../ctrlProps/ctrlProp228.xml"/><Relationship Id="rId228" Type="http://schemas.openxmlformats.org/officeDocument/2006/relationships/ctrlProp" Target="../ctrlProps/ctrlProp249.xml"/><Relationship Id="rId13" Type="http://schemas.openxmlformats.org/officeDocument/2006/relationships/ctrlProp" Target="../ctrlProps/ctrlProp34.xml"/><Relationship Id="rId109" Type="http://schemas.openxmlformats.org/officeDocument/2006/relationships/ctrlProp" Target="../ctrlProps/ctrlProp130.xml"/><Relationship Id="rId34" Type="http://schemas.openxmlformats.org/officeDocument/2006/relationships/ctrlProp" Target="../ctrlProps/ctrlProp55.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20" Type="http://schemas.openxmlformats.org/officeDocument/2006/relationships/ctrlProp" Target="../ctrlProps/ctrlProp141.xml"/><Relationship Id="rId141" Type="http://schemas.openxmlformats.org/officeDocument/2006/relationships/ctrlProp" Target="../ctrlProps/ctrlProp162.xml"/><Relationship Id="rId7" Type="http://schemas.openxmlformats.org/officeDocument/2006/relationships/ctrlProp" Target="../ctrlProps/ctrlProp28.xml"/><Relationship Id="rId162" Type="http://schemas.openxmlformats.org/officeDocument/2006/relationships/ctrlProp" Target="../ctrlProps/ctrlProp183.xml"/><Relationship Id="rId183" Type="http://schemas.openxmlformats.org/officeDocument/2006/relationships/ctrlProp" Target="../ctrlProps/ctrlProp204.xml"/><Relationship Id="rId218" Type="http://schemas.openxmlformats.org/officeDocument/2006/relationships/ctrlProp" Target="../ctrlProps/ctrlProp239.xml"/><Relationship Id="rId239" Type="http://schemas.openxmlformats.org/officeDocument/2006/relationships/ctrlProp" Target="../ctrlProps/ctrlProp260.xml"/><Relationship Id="rId24" Type="http://schemas.openxmlformats.org/officeDocument/2006/relationships/ctrlProp" Target="../ctrlProps/ctrlProp45.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31" Type="http://schemas.openxmlformats.org/officeDocument/2006/relationships/ctrlProp" Target="../ctrlProps/ctrlProp152.xml"/><Relationship Id="rId152" Type="http://schemas.openxmlformats.org/officeDocument/2006/relationships/ctrlProp" Target="../ctrlProps/ctrlProp173.xml"/><Relationship Id="rId173" Type="http://schemas.openxmlformats.org/officeDocument/2006/relationships/ctrlProp" Target="../ctrlProps/ctrlProp194.xml"/><Relationship Id="rId194" Type="http://schemas.openxmlformats.org/officeDocument/2006/relationships/ctrlProp" Target="../ctrlProps/ctrlProp215.xml"/><Relationship Id="rId208" Type="http://schemas.openxmlformats.org/officeDocument/2006/relationships/ctrlProp" Target="../ctrlProps/ctrlProp229.xml"/><Relationship Id="rId229" Type="http://schemas.openxmlformats.org/officeDocument/2006/relationships/ctrlProp" Target="../ctrlProps/ctrlProp250.xml"/><Relationship Id="rId14" Type="http://schemas.openxmlformats.org/officeDocument/2006/relationships/ctrlProp" Target="../ctrlProps/ctrlProp35.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8" Type="http://schemas.openxmlformats.org/officeDocument/2006/relationships/ctrlProp" Target="../ctrlProps/ctrlProp29.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184" Type="http://schemas.openxmlformats.org/officeDocument/2006/relationships/ctrlProp" Target="../ctrlProps/ctrlProp205.xml"/><Relationship Id="rId219" Type="http://schemas.openxmlformats.org/officeDocument/2006/relationships/ctrlProp" Target="../ctrlProps/ctrlProp240.xml"/><Relationship Id="rId230" Type="http://schemas.openxmlformats.org/officeDocument/2006/relationships/ctrlProp" Target="../ctrlProps/ctrlProp251.x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95" Type="http://schemas.openxmlformats.org/officeDocument/2006/relationships/ctrlProp" Target="../ctrlProps/ctrlProp216.xml"/><Relationship Id="rId209" Type="http://schemas.openxmlformats.org/officeDocument/2006/relationships/ctrlProp" Target="../ctrlProps/ctrlProp230.xml"/><Relationship Id="rId190" Type="http://schemas.openxmlformats.org/officeDocument/2006/relationships/ctrlProp" Target="../ctrlProps/ctrlProp211.xml"/><Relationship Id="rId204" Type="http://schemas.openxmlformats.org/officeDocument/2006/relationships/ctrlProp" Target="../ctrlProps/ctrlProp225.xml"/><Relationship Id="rId220" Type="http://schemas.openxmlformats.org/officeDocument/2006/relationships/ctrlProp" Target="../ctrlProps/ctrlProp241.xml"/><Relationship Id="rId225" Type="http://schemas.openxmlformats.org/officeDocument/2006/relationships/ctrlProp" Target="../ctrlProps/ctrlProp246.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 Id="rId185" Type="http://schemas.openxmlformats.org/officeDocument/2006/relationships/ctrlProp" Target="../ctrlProps/ctrlProp206.xml"/><Relationship Id="rId4" Type="http://schemas.openxmlformats.org/officeDocument/2006/relationships/ctrlProp" Target="../ctrlProps/ctrlProp25.xml"/><Relationship Id="rId9" Type="http://schemas.openxmlformats.org/officeDocument/2006/relationships/ctrlProp" Target="../ctrlProps/ctrlProp30.xml"/><Relationship Id="rId180" Type="http://schemas.openxmlformats.org/officeDocument/2006/relationships/ctrlProp" Target="../ctrlProps/ctrlProp201.xml"/><Relationship Id="rId210" Type="http://schemas.openxmlformats.org/officeDocument/2006/relationships/ctrlProp" Target="../ctrlProps/ctrlProp231.xml"/><Relationship Id="rId215" Type="http://schemas.openxmlformats.org/officeDocument/2006/relationships/ctrlProp" Target="../ctrlProps/ctrlProp236.xml"/><Relationship Id="rId236" Type="http://schemas.openxmlformats.org/officeDocument/2006/relationships/ctrlProp" Target="../ctrlProps/ctrlProp257.xml"/><Relationship Id="rId26" Type="http://schemas.openxmlformats.org/officeDocument/2006/relationships/ctrlProp" Target="../ctrlProps/ctrlProp47.xml"/><Relationship Id="rId231" Type="http://schemas.openxmlformats.org/officeDocument/2006/relationships/ctrlProp" Target="../ctrlProps/ctrlProp252.xml"/><Relationship Id="rId47" Type="http://schemas.openxmlformats.org/officeDocument/2006/relationships/ctrlProp" Target="../ctrlProps/ctrlProp68.xml"/><Relationship Id="rId68" Type="http://schemas.openxmlformats.org/officeDocument/2006/relationships/ctrlProp" Target="../ctrlProps/ctrlProp89.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54" Type="http://schemas.openxmlformats.org/officeDocument/2006/relationships/ctrlProp" Target="../ctrlProps/ctrlProp175.xml"/><Relationship Id="rId175" Type="http://schemas.openxmlformats.org/officeDocument/2006/relationships/ctrlProp" Target="../ctrlProps/ctrlProp196.xml"/><Relationship Id="rId196" Type="http://schemas.openxmlformats.org/officeDocument/2006/relationships/ctrlProp" Target="../ctrlProps/ctrlProp217.xml"/><Relationship Id="rId200" Type="http://schemas.openxmlformats.org/officeDocument/2006/relationships/ctrlProp" Target="../ctrlProps/ctrlProp221.xml"/><Relationship Id="rId16" Type="http://schemas.openxmlformats.org/officeDocument/2006/relationships/ctrlProp" Target="../ctrlProps/ctrlProp37.xml"/><Relationship Id="rId221" Type="http://schemas.openxmlformats.org/officeDocument/2006/relationships/ctrlProp" Target="../ctrlProps/ctrlProp242.xml"/><Relationship Id="rId37" Type="http://schemas.openxmlformats.org/officeDocument/2006/relationships/ctrlProp" Target="../ctrlProps/ctrlProp58.xml"/><Relationship Id="rId58" Type="http://schemas.openxmlformats.org/officeDocument/2006/relationships/ctrlProp" Target="../ctrlProps/ctrlProp79.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44" Type="http://schemas.openxmlformats.org/officeDocument/2006/relationships/ctrlProp" Target="../ctrlProps/ctrlProp165.xml"/><Relationship Id="rId90" Type="http://schemas.openxmlformats.org/officeDocument/2006/relationships/ctrlProp" Target="../ctrlProps/ctrlProp111.xml"/><Relationship Id="rId165" Type="http://schemas.openxmlformats.org/officeDocument/2006/relationships/ctrlProp" Target="../ctrlProps/ctrlProp186.xml"/><Relationship Id="rId186" Type="http://schemas.openxmlformats.org/officeDocument/2006/relationships/ctrlProp" Target="../ctrlProps/ctrlProp207.xml"/><Relationship Id="rId211" Type="http://schemas.openxmlformats.org/officeDocument/2006/relationships/ctrlProp" Target="../ctrlProps/ctrlProp232.xml"/><Relationship Id="rId232" Type="http://schemas.openxmlformats.org/officeDocument/2006/relationships/ctrlProp" Target="../ctrlProps/ctrlProp253.xml"/><Relationship Id="rId27" Type="http://schemas.openxmlformats.org/officeDocument/2006/relationships/ctrlProp" Target="../ctrlProps/ctrlProp48.xml"/><Relationship Id="rId48" Type="http://schemas.openxmlformats.org/officeDocument/2006/relationships/ctrlProp" Target="../ctrlProps/ctrlProp69.xml"/><Relationship Id="rId69" Type="http://schemas.openxmlformats.org/officeDocument/2006/relationships/ctrlProp" Target="../ctrlProps/ctrlProp90.xml"/><Relationship Id="rId113" Type="http://schemas.openxmlformats.org/officeDocument/2006/relationships/ctrlProp" Target="../ctrlProps/ctrlProp134.xml"/><Relationship Id="rId134" Type="http://schemas.openxmlformats.org/officeDocument/2006/relationships/ctrlProp" Target="../ctrlProps/ctrlProp155.xml"/><Relationship Id="rId80" Type="http://schemas.openxmlformats.org/officeDocument/2006/relationships/ctrlProp" Target="../ctrlProps/ctrlProp101.xml"/><Relationship Id="rId155" Type="http://schemas.openxmlformats.org/officeDocument/2006/relationships/ctrlProp" Target="../ctrlProps/ctrlProp176.xml"/><Relationship Id="rId176" Type="http://schemas.openxmlformats.org/officeDocument/2006/relationships/ctrlProp" Target="../ctrlProps/ctrlProp197.xml"/><Relationship Id="rId197" Type="http://schemas.openxmlformats.org/officeDocument/2006/relationships/ctrlProp" Target="../ctrlProps/ctrlProp218.xml"/><Relationship Id="rId201" Type="http://schemas.openxmlformats.org/officeDocument/2006/relationships/ctrlProp" Target="../ctrlProps/ctrlProp222.xml"/><Relationship Id="rId222" Type="http://schemas.openxmlformats.org/officeDocument/2006/relationships/ctrlProp" Target="../ctrlProps/ctrlProp243.xml"/><Relationship Id="rId17" Type="http://schemas.openxmlformats.org/officeDocument/2006/relationships/ctrlProp" Target="../ctrlProps/ctrlProp38.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24" Type="http://schemas.openxmlformats.org/officeDocument/2006/relationships/ctrlProp" Target="../ctrlProps/ctrlProp145.xml"/><Relationship Id="rId70" Type="http://schemas.openxmlformats.org/officeDocument/2006/relationships/ctrlProp" Target="../ctrlProps/ctrlProp91.xml"/><Relationship Id="rId91" Type="http://schemas.openxmlformats.org/officeDocument/2006/relationships/ctrlProp" Target="../ctrlProps/ctrlProp112.xml"/><Relationship Id="rId145" Type="http://schemas.openxmlformats.org/officeDocument/2006/relationships/ctrlProp" Target="../ctrlProps/ctrlProp166.xml"/><Relationship Id="rId166" Type="http://schemas.openxmlformats.org/officeDocument/2006/relationships/ctrlProp" Target="../ctrlProps/ctrlProp187.xml"/><Relationship Id="rId187" Type="http://schemas.openxmlformats.org/officeDocument/2006/relationships/ctrlProp" Target="../ctrlProps/ctrlProp208.xml"/><Relationship Id="rId1" Type="http://schemas.openxmlformats.org/officeDocument/2006/relationships/printerSettings" Target="../printerSettings/printerSettings4.bin"/><Relationship Id="rId212" Type="http://schemas.openxmlformats.org/officeDocument/2006/relationships/ctrlProp" Target="../ctrlProps/ctrlProp233.xml"/><Relationship Id="rId233" Type="http://schemas.openxmlformats.org/officeDocument/2006/relationships/ctrlProp" Target="../ctrlProps/ctrlProp254.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60" Type="http://schemas.openxmlformats.org/officeDocument/2006/relationships/ctrlProp" Target="../ctrlProps/ctrlProp81.xml"/><Relationship Id="rId81" Type="http://schemas.openxmlformats.org/officeDocument/2006/relationships/ctrlProp" Target="../ctrlProps/ctrlProp102.xml"/><Relationship Id="rId135" Type="http://schemas.openxmlformats.org/officeDocument/2006/relationships/ctrlProp" Target="../ctrlProps/ctrlProp156.xml"/><Relationship Id="rId156" Type="http://schemas.openxmlformats.org/officeDocument/2006/relationships/ctrlProp" Target="../ctrlProps/ctrlProp177.xml"/><Relationship Id="rId177" Type="http://schemas.openxmlformats.org/officeDocument/2006/relationships/ctrlProp" Target="../ctrlProps/ctrlProp198.xml"/><Relationship Id="rId198" Type="http://schemas.openxmlformats.org/officeDocument/2006/relationships/ctrlProp" Target="../ctrlProps/ctrlProp219.xml"/><Relationship Id="rId202" Type="http://schemas.openxmlformats.org/officeDocument/2006/relationships/ctrlProp" Target="../ctrlProps/ctrlProp223.xml"/><Relationship Id="rId223" Type="http://schemas.openxmlformats.org/officeDocument/2006/relationships/ctrlProp" Target="../ctrlProps/ctrlProp244.xml"/><Relationship Id="rId18" Type="http://schemas.openxmlformats.org/officeDocument/2006/relationships/ctrlProp" Target="../ctrlProps/ctrlProp39.xml"/><Relationship Id="rId39" Type="http://schemas.openxmlformats.org/officeDocument/2006/relationships/ctrlProp" Target="../ctrlProps/ctrlProp60.xml"/><Relationship Id="rId50" Type="http://schemas.openxmlformats.org/officeDocument/2006/relationships/ctrlProp" Target="../ctrlProps/ctrlProp71.xml"/><Relationship Id="rId104" Type="http://schemas.openxmlformats.org/officeDocument/2006/relationships/ctrlProp" Target="../ctrlProps/ctrlProp125.xml"/><Relationship Id="rId125" Type="http://schemas.openxmlformats.org/officeDocument/2006/relationships/ctrlProp" Target="../ctrlProps/ctrlProp146.xml"/><Relationship Id="rId146" Type="http://schemas.openxmlformats.org/officeDocument/2006/relationships/ctrlProp" Target="../ctrlProps/ctrlProp167.xml"/><Relationship Id="rId167" Type="http://schemas.openxmlformats.org/officeDocument/2006/relationships/ctrlProp" Target="../ctrlProps/ctrlProp188.xml"/><Relationship Id="rId188" Type="http://schemas.openxmlformats.org/officeDocument/2006/relationships/ctrlProp" Target="../ctrlProps/ctrlProp209.xml"/><Relationship Id="rId71" Type="http://schemas.openxmlformats.org/officeDocument/2006/relationships/ctrlProp" Target="../ctrlProps/ctrlProp92.xml"/><Relationship Id="rId92" Type="http://schemas.openxmlformats.org/officeDocument/2006/relationships/ctrlProp" Target="../ctrlProps/ctrlProp113.xml"/><Relationship Id="rId213" Type="http://schemas.openxmlformats.org/officeDocument/2006/relationships/ctrlProp" Target="../ctrlProps/ctrlProp234.xml"/><Relationship Id="rId234" Type="http://schemas.openxmlformats.org/officeDocument/2006/relationships/ctrlProp" Target="../ctrlProps/ctrlProp255.xml"/><Relationship Id="rId2" Type="http://schemas.openxmlformats.org/officeDocument/2006/relationships/drawing" Target="../drawings/drawing3.xml"/><Relationship Id="rId29" Type="http://schemas.openxmlformats.org/officeDocument/2006/relationships/ctrlProp" Target="../ctrlProps/ctrlProp50.xml"/><Relationship Id="rId40" Type="http://schemas.openxmlformats.org/officeDocument/2006/relationships/ctrlProp" Target="../ctrlProps/ctrlProp61.xml"/><Relationship Id="rId115" Type="http://schemas.openxmlformats.org/officeDocument/2006/relationships/ctrlProp" Target="../ctrlProps/ctrlProp136.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99" Type="http://schemas.openxmlformats.org/officeDocument/2006/relationships/ctrlProp" Target="../ctrlProps/ctrlProp220.xml"/><Relationship Id="rId203" Type="http://schemas.openxmlformats.org/officeDocument/2006/relationships/ctrlProp" Target="../ctrlProps/ctrlProp224.xml"/><Relationship Id="rId19" Type="http://schemas.openxmlformats.org/officeDocument/2006/relationships/ctrlProp" Target="../ctrlProps/ctrlProp40.xml"/><Relationship Id="rId224" Type="http://schemas.openxmlformats.org/officeDocument/2006/relationships/ctrlProp" Target="../ctrlProps/ctrlProp245.xml"/><Relationship Id="rId30" Type="http://schemas.openxmlformats.org/officeDocument/2006/relationships/ctrlProp" Target="../ctrlProps/ctrlProp5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189" Type="http://schemas.openxmlformats.org/officeDocument/2006/relationships/ctrlProp" Target="../ctrlProps/ctrlProp210.xml"/><Relationship Id="rId3" Type="http://schemas.openxmlformats.org/officeDocument/2006/relationships/vmlDrawing" Target="../drawings/vmlDrawing2.vml"/><Relationship Id="rId214" Type="http://schemas.openxmlformats.org/officeDocument/2006/relationships/ctrlProp" Target="../ctrlProps/ctrlProp235.xml"/><Relationship Id="rId235" Type="http://schemas.openxmlformats.org/officeDocument/2006/relationships/ctrlProp" Target="../ctrlProps/ctrlProp256.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179" Type="http://schemas.openxmlformats.org/officeDocument/2006/relationships/ctrlProp" Target="../ctrlProps/ctrlProp200.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4.xml"/><Relationship Id="rId21" Type="http://schemas.openxmlformats.org/officeDocument/2006/relationships/ctrlProp" Target="../ctrlProps/ctrlProp278.xml"/><Relationship Id="rId42" Type="http://schemas.openxmlformats.org/officeDocument/2006/relationships/ctrlProp" Target="../ctrlProps/ctrlProp299.xml"/><Relationship Id="rId63" Type="http://schemas.openxmlformats.org/officeDocument/2006/relationships/ctrlProp" Target="../ctrlProps/ctrlProp320.xml"/><Relationship Id="rId84" Type="http://schemas.openxmlformats.org/officeDocument/2006/relationships/ctrlProp" Target="../ctrlProps/ctrlProp341.xml"/><Relationship Id="rId138" Type="http://schemas.openxmlformats.org/officeDocument/2006/relationships/ctrlProp" Target="../ctrlProps/ctrlProp395.xml"/><Relationship Id="rId159" Type="http://schemas.openxmlformats.org/officeDocument/2006/relationships/ctrlProp" Target="../ctrlProps/ctrlProp416.xml"/><Relationship Id="rId170" Type="http://schemas.openxmlformats.org/officeDocument/2006/relationships/ctrlProp" Target="../ctrlProps/ctrlProp427.xml"/><Relationship Id="rId191" Type="http://schemas.openxmlformats.org/officeDocument/2006/relationships/ctrlProp" Target="../ctrlProps/ctrlProp448.xml"/><Relationship Id="rId205" Type="http://schemas.openxmlformats.org/officeDocument/2006/relationships/ctrlProp" Target="../ctrlProps/ctrlProp462.xml"/><Relationship Id="rId226" Type="http://schemas.openxmlformats.org/officeDocument/2006/relationships/ctrlProp" Target="../ctrlProps/ctrlProp483.xml"/><Relationship Id="rId107" Type="http://schemas.openxmlformats.org/officeDocument/2006/relationships/ctrlProp" Target="../ctrlProps/ctrlProp364.xml"/><Relationship Id="rId11" Type="http://schemas.openxmlformats.org/officeDocument/2006/relationships/ctrlProp" Target="../ctrlProps/ctrlProp268.xml"/><Relationship Id="rId32" Type="http://schemas.openxmlformats.org/officeDocument/2006/relationships/ctrlProp" Target="../ctrlProps/ctrlProp289.xml"/><Relationship Id="rId53" Type="http://schemas.openxmlformats.org/officeDocument/2006/relationships/ctrlProp" Target="../ctrlProps/ctrlProp310.xml"/><Relationship Id="rId74" Type="http://schemas.openxmlformats.org/officeDocument/2006/relationships/ctrlProp" Target="../ctrlProps/ctrlProp331.xml"/><Relationship Id="rId128" Type="http://schemas.openxmlformats.org/officeDocument/2006/relationships/ctrlProp" Target="../ctrlProps/ctrlProp385.xml"/><Relationship Id="rId149" Type="http://schemas.openxmlformats.org/officeDocument/2006/relationships/ctrlProp" Target="../ctrlProps/ctrlProp406.xml"/><Relationship Id="rId5" Type="http://schemas.openxmlformats.org/officeDocument/2006/relationships/ctrlProp" Target="../ctrlProps/ctrlProp262.xml"/><Relationship Id="rId95" Type="http://schemas.openxmlformats.org/officeDocument/2006/relationships/ctrlProp" Target="../ctrlProps/ctrlProp352.xml"/><Relationship Id="rId160" Type="http://schemas.openxmlformats.org/officeDocument/2006/relationships/ctrlProp" Target="../ctrlProps/ctrlProp417.xml"/><Relationship Id="rId181" Type="http://schemas.openxmlformats.org/officeDocument/2006/relationships/ctrlProp" Target="../ctrlProps/ctrlProp438.xml"/><Relationship Id="rId216" Type="http://schemas.openxmlformats.org/officeDocument/2006/relationships/ctrlProp" Target="../ctrlProps/ctrlProp473.xml"/><Relationship Id="rId22" Type="http://schemas.openxmlformats.org/officeDocument/2006/relationships/ctrlProp" Target="../ctrlProps/ctrlProp279.xml"/><Relationship Id="rId43" Type="http://schemas.openxmlformats.org/officeDocument/2006/relationships/ctrlProp" Target="../ctrlProps/ctrlProp300.xml"/><Relationship Id="rId64" Type="http://schemas.openxmlformats.org/officeDocument/2006/relationships/ctrlProp" Target="../ctrlProps/ctrlProp321.xml"/><Relationship Id="rId118" Type="http://schemas.openxmlformats.org/officeDocument/2006/relationships/ctrlProp" Target="../ctrlProps/ctrlProp375.xml"/><Relationship Id="rId139" Type="http://schemas.openxmlformats.org/officeDocument/2006/relationships/ctrlProp" Target="../ctrlProps/ctrlProp396.xml"/><Relationship Id="rId85" Type="http://schemas.openxmlformats.org/officeDocument/2006/relationships/ctrlProp" Target="../ctrlProps/ctrlProp342.xml"/><Relationship Id="rId150" Type="http://schemas.openxmlformats.org/officeDocument/2006/relationships/ctrlProp" Target="../ctrlProps/ctrlProp407.xml"/><Relationship Id="rId171" Type="http://schemas.openxmlformats.org/officeDocument/2006/relationships/ctrlProp" Target="../ctrlProps/ctrlProp428.xml"/><Relationship Id="rId192" Type="http://schemas.openxmlformats.org/officeDocument/2006/relationships/ctrlProp" Target="../ctrlProps/ctrlProp449.xml"/><Relationship Id="rId206" Type="http://schemas.openxmlformats.org/officeDocument/2006/relationships/ctrlProp" Target="../ctrlProps/ctrlProp463.xml"/><Relationship Id="rId227" Type="http://schemas.openxmlformats.org/officeDocument/2006/relationships/ctrlProp" Target="../ctrlProps/ctrlProp484.xml"/><Relationship Id="rId12" Type="http://schemas.openxmlformats.org/officeDocument/2006/relationships/ctrlProp" Target="../ctrlProps/ctrlProp269.xml"/><Relationship Id="rId33" Type="http://schemas.openxmlformats.org/officeDocument/2006/relationships/ctrlProp" Target="../ctrlProps/ctrlProp290.xml"/><Relationship Id="rId108" Type="http://schemas.openxmlformats.org/officeDocument/2006/relationships/ctrlProp" Target="../ctrlProps/ctrlProp365.xml"/><Relationship Id="rId129" Type="http://schemas.openxmlformats.org/officeDocument/2006/relationships/ctrlProp" Target="../ctrlProps/ctrlProp386.xml"/><Relationship Id="rId54" Type="http://schemas.openxmlformats.org/officeDocument/2006/relationships/ctrlProp" Target="../ctrlProps/ctrlProp311.xml"/><Relationship Id="rId75" Type="http://schemas.openxmlformats.org/officeDocument/2006/relationships/ctrlProp" Target="../ctrlProps/ctrlProp332.xml"/><Relationship Id="rId96" Type="http://schemas.openxmlformats.org/officeDocument/2006/relationships/ctrlProp" Target="../ctrlProps/ctrlProp353.xml"/><Relationship Id="rId140" Type="http://schemas.openxmlformats.org/officeDocument/2006/relationships/ctrlProp" Target="../ctrlProps/ctrlProp397.xml"/><Relationship Id="rId161" Type="http://schemas.openxmlformats.org/officeDocument/2006/relationships/ctrlProp" Target="../ctrlProps/ctrlProp418.xml"/><Relationship Id="rId182" Type="http://schemas.openxmlformats.org/officeDocument/2006/relationships/ctrlProp" Target="../ctrlProps/ctrlProp439.xml"/><Relationship Id="rId217" Type="http://schemas.openxmlformats.org/officeDocument/2006/relationships/ctrlProp" Target="../ctrlProps/ctrlProp474.xml"/><Relationship Id="rId6" Type="http://schemas.openxmlformats.org/officeDocument/2006/relationships/ctrlProp" Target="../ctrlProps/ctrlProp263.xml"/><Relationship Id="rId23" Type="http://schemas.openxmlformats.org/officeDocument/2006/relationships/ctrlProp" Target="../ctrlProps/ctrlProp280.xml"/><Relationship Id="rId119" Type="http://schemas.openxmlformats.org/officeDocument/2006/relationships/ctrlProp" Target="../ctrlProps/ctrlProp376.xml"/><Relationship Id="rId44" Type="http://schemas.openxmlformats.org/officeDocument/2006/relationships/ctrlProp" Target="../ctrlProps/ctrlProp301.xml"/><Relationship Id="rId65" Type="http://schemas.openxmlformats.org/officeDocument/2006/relationships/ctrlProp" Target="../ctrlProps/ctrlProp322.xml"/><Relationship Id="rId86" Type="http://schemas.openxmlformats.org/officeDocument/2006/relationships/ctrlProp" Target="../ctrlProps/ctrlProp343.xml"/><Relationship Id="rId130" Type="http://schemas.openxmlformats.org/officeDocument/2006/relationships/ctrlProp" Target="../ctrlProps/ctrlProp387.xml"/><Relationship Id="rId151" Type="http://schemas.openxmlformats.org/officeDocument/2006/relationships/ctrlProp" Target="../ctrlProps/ctrlProp408.xml"/><Relationship Id="rId172" Type="http://schemas.openxmlformats.org/officeDocument/2006/relationships/ctrlProp" Target="../ctrlProps/ctrlProp429.xml"/><Relationship Id="rId193" Type="http://schemas.openxmlformats.org/officeDocument/2006/relationships/ctrlProp" Target="../ctrlProps/ctrlProp450.xml"/><Relationship Id="rId207" Type="http://schemas.openxmlformats.org/officeDocument/2006/relationships/ctrlProp" Target="../ctrlProps/ctrlProp464.xml"/><Relationship Id="rId228" Type="http://schemas.openxmlformats.org/officeDocument/2006/relationships/ctrlProp" Target="../ctrlProps/ctrlProp485.xml"/><Relationship Id="rId13" Type="http://schemas.openxmlformats.org/officeDocument/2006/relationships/ctrlProp" Target="../ctrlProps/ctrlProp270.xml"/><Relationship Id="rId109" Type="http://schemas.openxmlformats.org/officeDocument/2006/relationships/ctrlProp" Target="../ctrlProps/ctrlProp366.xml"/><Relationship Id="rId34" Type="http://schemas.openxmlformats.org/officeDocument/2006/relationships/ctrlProp" Target="../ctrlProps/ctrlProp291.xml"/><Relationship Id="rId55" Type="http://schemas.openxmlformats.org/officeDocument/2006/relationships/ctrlProp" Target="../ctrlProps/ctrlProp312.xml"/><Relationship Id="rId76" Type="http://schemas.openxmlformats.org/officeDocument/2006/relationships/ctrlProp" Target="../ctrlProps/ctrlProp333.xml"/><Relationship Id="rId97" Type="http://schemas.openxmlformats.org/officeDocument/2006/relationships/ctrlProp" Target="../ctrlProps/ctrlProp354.xml"/><Relationship Id="rId120" Type="http://schemas.openxmlformats.org/officeDocument/2006/relationships/ctrlProp" Target="../ctrlProps/ctrlProp377.xml"/><Relationship Id="rId141" Type="http://schemas.openxmlformats.org/officeDocument/2006/relationships/ctrlProp" Target="../ctrlProps/ctrlProp398.xml"/><Relationship Id="rId7" Type="http://schemas.openxmlformats.org/officeDocument/2006/relationships/ctrlProp" Target="../ctrlProps/ctrlProp264.xml"/><Relationship Id="rId162" Type="http://schemas.openxmlformats.org/officeDocument/2006/relationships/ctrlProp" Target="../ctrlProps/ctrlProp419.xml"/><Relationship Id="rId183" Type="http://schemas.openxmlformats.org/officeDocument/2006/relationships/ctrlProp" Target="../ctrlProps/ctrlProp440.xml"/><Relationship Id="rId218" Type="http://schemas.openxmlformats.org/officeDocument/2006/relationships/ctrlProp" Target="../ctrlProps/ctrlProp475.xml"/><Relationship Id="rId24" Type="http://schemas.openxmlformats.org/officeDocument/2006/relationships/ctrlProp" Target="../ctrlProps/ctrlProp281.xml"/><Relationship Id="rId45" Type="http://schemas.openxmlformats.org/officeDocument/2006/relationships/ctrlProp" Target="../ctrlProps/ctrlProp302.xml"/><Relationship Id="rId66" Type="http://schemas.openxmlformats.org/officeDocument/2006/relationships/ctrlProp" Target="../ctrlProps/ctrlProp323.xml"/><Relationship Id="rId87" Type="http://schemas.openxmlformats.org/officeDocument/2006/relationships/ctrlProp" Target="../ctrlProps/ctrlProp344.xml"/><Relationship Id="rId110" Type="http://schemas.openxmlformats.org/officeDocument/2006/relationships/ctrlProp" Target="../ctrlProps/ctrlProp367.xml"/><Relationship Id="rId131" Type="http://schemas.openxmlformats.org/officeDocument/2006/relationships/ctrlProp" Target="../ctrlProps/ctrlProp388.xml"/><Relationship Id="rId152" Type="http://schemas.openxmlformats.org/officeDocument/2006/relationships/ctrlProp" Target="../ctrlProps/ctrlProp409.xml"/><Relationship Id="rId173" Type="http://schemas.openxmlformats.org/officeDocument/2006/relationships/ctrlProp" Target="../ctrlProps/ctrlProp430.xml"/><Relationship Id="rId194" Type="http://schemas.openxmlformats.org/officeDocument/2006/relationships/ctrlProp" Target="../ctrlProps/ctrlProp451.xml"/><Relationship Id="rId208" Type="http://schemas.openxmlformats.org/officeDocument/2006/relationships/ctrlProp" Target="../ctrlProps/ctrlProp465.xml"/><Relationship Id="rId229" Type="http://schemas.openxmlformats.org/officeDocument/2006/relationships/ctrlProp" Target="../ctrlProps/ctrlProp486.xml"/><Relationship Id="rId14" Type="http://schemas.openxmlformats.org/officeDocument/2006/relationships/ctrlProp" Target="../ctrlProps/ctrlProp271.xml"/><Relationship Id="rId35" Type="http://schemas.openxmlformats.org/officeDocument/2006/relationships/ctrlProp" Target="../ctrlProps/ctrlProp292.xml"/><Relationship Id="rId56" Type="http://schemas.openxmlformats.org/officeDocument/2006/relationships/ctrlProp" Target="../ctrlProps/ctrlProp313.xml"/><Relationship Id="rId77" Type="http://schemas.openxmlformats.org/officeDocument/2006/relationships/ctrlProp" Target="../ctrlProps/ctrlProp334.xml"/><Relationship Id="rId100" Type="http://schemas.openxmlformats.org/officeDocument/2006/relationships/ctrlProp" Target="../ctrlProps/ctrlProp357.xml"/><Relationship Id="rId8" Type="http://schemas.openxmlformats.org/officeDocument/2006/relationships/ctrlProp" Target="../ctrlProps/ctrlProp265.xml"/><Relationship Id="rId98" Type="http://schemas.openxmlformats.org/officeDocument/2006/relationships/ctrlProp" Target="../ctrlProps/ctrlProp355.xml"/><Relationship Id="rId121" Type="http://schemas.openxmlformats.org/officeDocument/2006/relationships/ctrlProp" Target="../ctrlProps/ctrlProp378.xml"/><Relationship Id="rId142" Type="http://schemas.openxmlformats.org/officeDocument/2006/relationships/ctrlProp" Target="../ctrlProps/ctrlProp399.xml"/><Relationship Id="rId163" Type="http://schemas.openxmlformats.org/officeDocument/2006/relationships/ctrlProp" Target="../ctrlProps/ctrlProp420.xml"/><Relationship Id="rId184" Type="http://schemas.openxmlformats.org/officeDocument/2006/relationships/ctrlProp" Target="../ctrlProps/ctrlProp441.xml"/><Relationship Id="rId219" Type="http://schemas.openxmlformats.org/officeDocument/2006/relationships/ctrlProp" Target="../ctrlProps/ctrlProp476.xml"/><Relationship Id="rId230" Type="http://schemas.openxmlformats.org/officeDocument/2006/relationships/ctrlProp" Target="../ctrlProps/ctrlProp487.xml"/><Relationship Id="rId25" Type="http://schemas.openxmlformats.org/officeDocument/2006/relationships/ctrlProp" Target="../ctrlProps/ctrlProp282.xml"/><Relationship Id="rId46" Type="http://schemas.openxmlformats.org/officeDocument/2006/relationships/ctrlProp" Target="../ctrlProps/ctrlProp303.xml"/><Relationship Id="rId67" Type="http://schemas.openxmlformats.org/officeDocument/2006/relationships/ctrlProp" Target="../ctrlProps/ctrlProp324.xml"/><Relationship Id="rId20" Type="http://schemas.openxmlformats.org/officeDocument/2006/relationships/ctrlProp" Target="../ctrlProps/ctrlProp277.xml"/><Relationship Id="rId41" Type="http://schemas.openxmlformats.org/officeDocument/2006/relationships/ctrlProp" Target="../ctrlProps/ctrlProp298.xml"/><Relationship Id="rId62" Type="http://schemas.openxmlformats.org/officeDocument/2006/relationships/ctrlProp" Target="../ctrlProps/ctrlProp319.xml"/><Relationship Id="rId83" Type="http://schemas.openxmlformats.org/officeDocument/2006/relationships/ctrlProp" Target="../ctrlProps/ctrlProp340.xml"/><Relationship Id="rId88" Type="http://schemas.openxmlformats.org/officeDocument/2006/relationships/ctrlProp" Target="../ctrlProps/ctrlProp345.xml"/><Relationship Id="rId111" Type="http://schemas.openxmlformats.org/officeDocument/2006/relationships/ctrlProp" Target="../ctrlProps/ctrlProp368.xml"/><Relationship Id="rId132" Type="http://schemas.openxmlformats.org/officeDocument/2006/relationships/ctrlProp" Target="../ctrlProps/ctrlProp389.xml"/><Relationship Id="rId153" Type="http://schemas.openxmlformats.org/officeDocument/2006/relationships/ctrlProp" Target="../ctrlProps/ctrlProp410.xml"/><Relationship Id="rId174" Type="http://schemas.openxmlformats.org/officeDocument/2006/relationships/ctrlProp" Target="../ctrlProps/ctrlProp431.xml"/><Relationship Id="rId179" Type="http://schemas.openxmlformats.org/officeDocument/2006/relationships/ctrlProp" Target="../ctrlProps/ctrlProp436.xml"/><Relationship Id="rId195" Type="http://schemas.openxmlformats.org/officeDocument/2006/relationships/ctrlProp" Target="../ctrlProps/ctrlProp452.xml"/><Relationship Id="rId209" Type="http://schemas.openxmlformats.org/officeDocument/2006/relationships/ctrlProp" Target="../ctrlProps/ctrlProp466.xml"/><Relationship Id="rId190" Type="http://schemas.openxmlformats.org/officeDocument/2006/relationships/ctrlProp" Target="../ctrlProps/ctrlProp447.xml"/><Relationship Id="rId204" Type="http://schemas.openxmlformats.org/officeDocument/2006/relationships/ctrlProp" Target="../ctrlProps/ctrlProp461.xml"/><Relationship Id="rId220" Type="http://schemas.openxmlformats.org/officeDocument/2006/relationships/ctrlProp" Target="../ctrlProps/ctrlProp477.xml"/><Relationship Id="rId225" Type="http://schemas.openxmlformats.org/officeDocument/2006/relationships/ctrlProp" Target="../ctrlProps/ctrlProp482.xml"/><Relationship Id="rId15" Type="http://schemas.openxmlformats.org/officeDocument/2006/relationships/ctrlProp" Target="../ctrlProps/ctrlProp272.xml"/><Relationship Id="rId36" Type="http://schemas.openxmlformats.org/officeDocument/2006/relationships/ctrlProp" Target="../ctrlProps/ctrlProp293.xml"/><Relationship Id="rId57" Type="http://schemas.openxmlformats.org/officeDocument/2006/relationships/ctrlProp" Target="../ctrlProps/ctrlProp314.xml"/><Relationship Id="rId106" Type="http://schemas.openxmlformats.org/officeDocument/2006/relationships/ctrlProp" Target="../ctrlProps/ctrlProp363.xml"/><Relationship Id="rId127" Type="http://schemas.openxmlformats.org/officeDocument/2006/relationships/ctrlProp" Target="../ctrlProps/ctrlProp384.xml"/><Relationship Id="rId10" Type="http://schemas.openxmlformats.org/officeDocument/2006/relationships/ctrlProp" Target="../ctrlProps/ctrlProp267.xml"/><Relationship Id="rId31" Type="http://schemas.openxmlformats.org/officeDocument/2006/relationships/ctrlProp" Target="../ctrlProps/ctrlProp288.xml"/><Relationship Id="rId52" Type="http://schemas.openxmlformats.org/officeDocument/2006/relationships/ctrlProp" Target="../ctrlProps/ctrlProp309.xml"/><Relationship Id="rId73" Type="http://schemas.openxmlformats.org/officeDocument/2006/relationships/ctrlProp" Target="../ctrlProps/ctrlProp330.xml"/><Relationship Id="rId78" Type="http://schemas.openxmlformats.org/officeDocument/2006/relationships/ctrlProp" Target="../ctrlProps/ctrlProp335.xml"/><Relationship Id="rId94" Type="http://schemas.openxmlformats.org/officeDocument/2006/relationships/ctrlProp" Target="../ctrlProps/ctrlProp351.xml"/><Relationship Id="rId99" Type="http://schemas.openxmlformats.org/officeDocument/2006/relationships/ctrlProp" Target="../ctrlProps/ctrlProp356.xml"/><Relationship Id="rId101" Type="http://schemas.openxmlformats.org/officeDocument/2006/relationships/ctrlProp" Target="../ctrlProps/ctrlProp358.xml"/><Relationship Id="rId122" Type="http://schemas.openxmlformats.org/officeDocument/2006/relationships/ctrlProp" Target="../ctrlProps/ctrlProp379.xml"/><Relationship Id="rId143" Type="http://schemas.openxmlformats.org/officeDocument/2006/relationships/ctrlProp" Target="../ctrlProps/ctrlProp400.xml"/><Relationship Id="rId148" Type="http://schemas.openxmlformats.org/officeDocument/2006/relationships/ctrlProp" Target="../ctrlProps/ctrlProp405.xml"/><Relationship Id="rId164" Type="http://schemas.openxmlformats.org/officeDocument/2006/relationships/ctrlProp" Target="../ctrlProps/ctrlProp421.xml"/><Relationship Id="rId169" Type="http://schemas.openxmlformats.org/officeDocument/2006/relationships/ctrlProp" Target="../ctrlProps/ctrlProp426.xml"/><Relationship Id="rId185" Type="http://schemas.openxmlformats.org/officeDocument/2006/relationships/ctrlProp" Target="../ctrlProps/ctrlProp442.xml"/><Relationship Id="rId4" Type="http://schemas.openxmlformats.org/officeDocument/2006/relationships/ctrlProp" Target="../ctrlProps/ctrlProp261.xml"/><Relationship Id="rId9" Type="http://schemas.openxmlformats.org/officeDocument/2006/relationships/ctrlProp" Target="../ctrlProps/ctrlProp266.xml"/><Relationship Id="rId180" Type="http://schemas.openxmlformats.org/officeDocument/2006/relationships/ctrlProp" Target="../ctrlProps/ctrlProp437.xml"/><Relationship Id="rId210" Type="http://schemas.openxmlformats.org/officeDocument/2006/relationships/ctrlProp" Target="../ctrlProps/ctrlProp467.xml"/><Relationship Id="rId215" Type="http://schemas.openxmlformats.org/officeDocument/2006/relationships/ctrlProp" Target="../ctrlProps/ctrlProp472.xml"/><Relationship Id="rId26" Type="http://schemas.openxmlformats.org/officeDocument/2006/relationships/ctrlProp" Target="../ctrlProps/ctrlProp283.xml"/><Relationship Id="rId231" Type="http://schemas.openxmlformats.org/officeDocument/2006/relationships/ctrlProp" Target="../ctrlProps/ctrlProp488.xml"/><Relationship Id="rId47" Type="http://schemas.openxmlformats.org/officeDocument/2006/relationships/ctrlProp" Target="../ctrlProps/ctrlProp304.xml"/><Relationship Id="rId68" Type="http://schemas.openxmlformats.org/officeDocument/2006/relationships/ctrlProp" Target="../ctrlProps/ctrlProp325.xml"/><Relationship Id="rId89" Type="http://schemas.openxmlformats.org/officeDocument/2006/relationships/ctrlProp" Target="../ctrlProps/ctrlProp346.xml"/><Relationship Id="rId112" Type="http://schemas.openxmlformats.org/officeDocument/2006/relationships/ctrlProp" Target="../ctrlProps/ctrlProp369.xml"/><Relationship Id="rId133" Type="http://schemas.openxmlformats.org/officeDocument/2006/relationships/ctrlProp" Target="../ctrlProps/ctrlProp390.xml"/><Relationship Id="rId154" Type="http://schemas.openxmlformats.org/officeDocument/2006/relationships/ctrlProp" Target="../ctrlProps/ctrlProp411.xml"/><Relationship Id="rId175" Type="http://schemas.openxmlformats.org/officeDocument/2006/relationships/ctrlProp" Target="../ctrlProps/ctrlProp432.xml"/><Relationship Id="rId196" Type="http://schemas.openxmlformats.org/officeDocument/2006/relationships/ctrlProp" Target="../ctrlProps/ctrlProp453.xml"/><Relationship Id="rId200" Type="http://schemas.openxmlformats.org/officeDocument/2006/relationships/ctrlProp" Target="../ctrlProps/ctrlProp457.xml"/><Relationship Id="rId16" Type="http://schemas.openxmlformats.org/officeDocument/2006/relationships/ctrlProp" Target="../ctrlProps/ctrlProp273.xml"/><Relationship Id="rId221" Type="http://schemas.openxmlformats.org/officeDocument/2006/relationships/ctrlProp" Target="../ctrlProps/ctrlProp478.xml"/><Relationship Id="rId37" Type="http://schemas.openxmlformats.org/officeDocument/2006/relationships/ctrlProp" Target="../ctrlProps/ctrlProp294.xml"/><Relationship Id="rId58" Type="http://schemas.openxmlformats.org/officeDocument/2006/relationships/ctrlProp" Target="../ctrlProps/ctrlProp315.xml"/><Relationship Id="rId79" Type="http://schemas.openxmlformats.org/officeDocument/2006/relationships/ctrlProp" Target="../ctrlProps/ctrlProp336.xml"/><Relationship Id="rId102" Type="http://schemas.openxmlformats.org/officeDocument/2006/relationships/ctrlProp" Target="../ctrlProps/ctrlProp359.xml"/><Relationship Id="rId123" Type="http://schemas.openxmlformats.org/officeDocument/2006/relationships/ctrlProp" Target="../ctrlProps/ctrlProp380.xml"/><Relationship Id="rId144" Type="http://schemas.openxmlformats.org/officeDocument/2006/relationships/ctrlProp" Target="../ctrlProps/ctrlProp401.xml"/><Relationship Id="rId90" Type="http://schemas.openxmlformats.org/officeDocument/2006/relationships/ctrlProp" Target="../ctrlProps/ctrlProp347.xml"/><Relationship Id="rId165" Type="http://schemas.openxmlformats.org/officeDocument/2006/relationships/ctrlProp" Target="../ctrlProps/ctrlProp422.xml"/><Relationship Id="rId186" Type="http://schemas.openxmlformats.org/officeDocument/2006/relationships/ctrlProp" Target="../ctrlProps/ctrlProp443.xml"/><Relationship Id="rId211" Type="http://schemas.openxmlformats.org/officeDocument/2006/relationships/ctrlProp" Target="../ctrlProps/ctrlProp468.xml"/><Relationship Id="rId232" Type="http://schemas.openxmlformats.org/officeDocument/2006/relationships/ctrlProp" Target="../ctrlProps/ctrlProp489.xml"/><Relationship Id="rId27" Type="http://schemas.openxmlformats.org/officeDocument/2006/relationships/ctrlProp" Target="../ctrlProps/ctrlProp284.xml"/><Relationship Id="rId48" Type="http://schemas.openxmlformats.org/officeDocument/2006/relationships/ctrlProp" Target="../ctrlProps/ctrlProp305.xml"/><Relationship Id="rId69" Type="http://schemas.openxmlformats.org/officeDocument/2006/relationships/ctrlProp" Target="../ctrlProps/ctrlProp326.xml"/><Relationship Id="rId113" Type="http://schemas.openxmlformats.org/officeDocument/2006/relationships/ctrlProp" Target="../ctrlProps/ctrlProp370.xml"/><Relationship Id="rId134" Type="http://schemas.openxmlformats.org/officeDocument/2006/relationships/ctrlProp" Target="../ctrlProps/ctrlProp391.xml"/><Relationship Id="rId80" Type="http://schemas.openxmlformats.org/officeDocument/2006/relationships/ctrlProp" Target="../ctrlProps/ctrlProp337.xml"/><Relationship Id="rId155" Type="http://schemas.openxmlformats.org/officeDocument/2006/relationships/ctrlProp" Target="../ctrlProps/ctrlProp412.xml"/><Relationship Id="rId176" Type="http://schemas.openxmlformats.org/officeDocument/2006/relationships/ctrlProp" Target="../ctrlProps/ctrlProp433.xml"/><Relationship Id="rId197" Type="http://schemas.openxmlformats.org/officeDocument/2006/relationships/ctrlProp" Target="../ctrlProps/ctrlProp454.xml"/><Relationship Id="rId201" Type="http://schemas.openxmlformats.org/officeDocument/2006/relationships/ctrlProp" Target="../ctrlProps/ctrlProp458.xml"/><Relationship Id="rId222" Type="http://schemas.openxmlformats.org/officeDocument/2006/relationships/ctrlProp" Target="../ctrlProps/ctrlProp479.xml"/><Relationship Id="rId17" Type="http://schemas.openxmlformats.org/officeDocument/2006/relationships/ctrlProp" Target="../ctrlProps/ctrlProp274.xml"/><Relationship Id="rId38" Type="http://schemas.openxmlformats.org/officeDocument/2006/relationships/ctrlProp" Target="../ctrlProps/ctrlProp295.xml"/><Relationship Id="rId59" Type="http://schemas.openxmlformats.org/officeDocument/2006/relationships/ctrlProp" Target="../ctrlProps/ctrlProp316.xml"/><Relationship Id="rId103" Type="http://schemas.openxmlformats.org/officeDocument/2006/relationships/ctrlProp" Target="../ctrlProps/ctrlProp360.xml"/><Relationship Id="rId124" Type="http://schemas.openxmlformats.org/officeDocument/2006/relationships/ctrlProp" Target="../ctrlProps/ctrlProp381.xml"/><Relationship Id="rId70" Type="http://schemas.openxmlformats.org/officeDocument/2006/relationships/ctrlProp" Target="../ctrlProps/ctrlProp327.xml"/><Relationship Id="rId91" Type="http://schemas.openxmlformats.org/officeDocument/2006/relationships/ctrlProp" Target="../ctrlProps/ctrlProp348.xml"/><Relationship Id="rId145" Type="http://schemas.openxmlformats.org/officeDocument/2006/relationships/ctrlProp" Target="../ctrlProps/ctrlProp402.xml"/><Relationship Id="rId166" Type="http://schemas.openxmlformats.org/officeDocument/2006/relationships/ctrlProp" Target="../ctrlProps/ctrlProp423.xml"/><Relationship Id="rId187" Type="http://schemas.openxmlformats.org/officeDocument/2006/relationships/ctrlProp" Target="../ctrlProps/ctrlProp444.xml"/><Relationship Id="rId1" Type="http://schemas.openxmlformats.org/officeDocument/2006/relationships/printerSettings" Target="../printerSettings/printerSettings5.bin"/><Relationship Id="rId212" Type="http://schemas.openxmlformats.org/officeDocument/2006/relationships/ctrlProp" Target="../ctrlProps/ctrlProp469.xml"/><Relationship Id="rId233" Type="http://schemas.openxmlformats.org/officeDocument/2006/relationships/ctrlProp" Target="../ctrlProps/ctrlProp490.xml"/><Relationship Id="rId28" Type="http://schemas.openxmlformats.org/officeDocument/2006/relationships/ctrlProp" Target="../ctrlProps/ctrlProp285.xml"/><Relationship Id="rId49" Type="http://schemas.openxmlformats.org/officeDocument/2006/relationships/ctrlProp" Target="../ctrlProps/ctrlProp306.xml"/><Relationship Id="rId114" Type="http://schemas.openxmlformats.org/officeDocument/2006/relationships/ctrlProp" Target="../ctrlProps/ctrlProp371.xml"/><Relationship Id="rId60" Type="http://schemas.openxmlformats.org/officeDocument/2006/relationships/ctrlProp" Target="../ctrlProps/ctrlProp317.xml"/><Relationship Id="rId81" Type="http://schemas.openxmlformats.org/officeDocument/2006/relationships/ctrlProp" Target="../ctrlProps/ctrlProp338.xml"/><Relationship Id="rId135" Type="http://schemas.openxmlformats.org/officeDocument/2006/relationships/ctrlProp" Target="../ctrlProps/ctrlProp392.xml"/><Relationship Id="rId156" Type="http://schemas.openxmlformats.org/officeDocument/2006/relationships/ctrlProp" Target="../ctrlProps/ctrlProp413.xml"/><Relationship Id="rId177" Type="http://schemas.openxmlformats.org/officeDocument/2006/relationships/ctrlProp" Target="../ctrlProps/ctrlProp434.xml"/><Relationship Id="rId198" Type="http://schemas.openxmlformats.org/officeDocument/2006/relationships/ctrlProp" Target="../ctrlProps/ctrlProp455.xml"/><Relationship Id="rId202" Type="http://schemas.openxmlformats.org/officeDocument/2006/relationships/ctrlProp" Target="../ctrlProps/ctrlProp459.xml"/><Relationship Id="rId223" Type="http://schemas.openxmlformats.org/officeDocument/2006/relationships/ctrlProp" Target="../ctrlProps/ctrlProp480.xml"/><Relationship Id="rId18" Type="http://schemas.openxmlformats.org/officeDocument/2006/relationships/ctrlProp" Target="../ctrlProps/ctrlProp275.xml"/><Relationship Id="rId39" Type="http://schemas.openxmlformats.org/officeDocument/2006/relationships/ctrlProp" Target="../ctrlProps/ctrlProp296.xml"/><Relationship Id="rId50" Type="http://schemas.openxmlformats.org/officeDocument/2006/relationships/ctrlProp" Target="../ctrlProps/ctrlProp307.xml"/><Relationship Id="rId104" Type="http://schemas.openxmlformats.org/officeDocument/2006/relationships/ctrlProp" Target="../ctrlProps/ctrlProp361.xml"/><Relationship Id="rId125" Type="http://schemas.openxmlformats.org/officeDocument/2006/relationships/ctrlProp" Target="../ctrlProps/ctrlProp382.xml"/><Relationship Id="rId146" Type="http://schemas.openxmlformats.org/officeDocument/2006/relationships/ctrlProp" Target="../ctrlProps/ctrlProp403.xml"/><Relationship Id="rId167" Type="http://schemas.openxmlformats.org/officeDocument/2006/relationships/ctrlProp" Target="../ctrlProps/ctrlProp424.xml"/><Relationship Id="rId188" Type="http://schemas.openxmlformats.org/officeDocument/2006/relationships/ctrlProp" Target="../ctrlProps/ctrlProp445.xml"/><Relationship Id="rId71" Type="http://schemas.openxmlformats.org/officeDocument/2006/relationships/ctrlProp" Target="../ctrlProps/ctrlProp328.xml"/><Relationship Id="rId92" Type="http://schemas.openxmlformats.org/officeDocument/2006/relationships/ctrlProp" Target="../ctrlProps/ctrlProp349.xml"/><Relationship Id="rId213" Type="http://schemas.openxmlformats.org/officeDocument/2006/relationships/ctrlProp" Target="../ctrlProps/ctrlProp470.xml"/><Relationship Id="rId234" Type="http://schemas.openxmlformats.org/officeDocument/2006/relationships/ctrlProp" Target="../ctrlProps/ctrlProp491.xml"/><Relationship Id="rId2" Type="http://schemas.openxmlformats.org/officeDocument/2006/relationships/drawing" Target="../drawings/drawing4.xml"/><Relationship Id="rId29" Type="http://schemas.openxmlformats.org/officeDocument/2006/relationships/ctrlProp" Target="../ctrlProps/ctrlProp286.xml"/><Relationship Id="rId40" Type="http://schemas.openxmlformats.org/officeDocument/2006/relationships/ctrlProp" Target="../ctrlProps/ctrlProp297.xml"/><Relationship Id="rId115" Type="http://schemas.openxmlformats.org/officeDocument/2006/relationships/ctrlProp" Target="../ctrlProps/ctrlProp372.xml"/><Relationship Id="rId136" Type="http://schemas.openxmlformats.org/officeDocument/2006/relationships/ctrlProp" Target="../ctrlProps/ctrlProp393.xml"/><Relationship Id="rId157" Type="http://schemas.openxmlformats.org/officeDocument/2006/relationships/ctrlProp" Target="../ctrlProps/ctrlProp414.xml"/><Relationship Id="rId178" Type="http://schemas.openxmlformats.org/officeDocument/2006/relationships/ctrlProp" Target="../ctrlProps/ctrlProp435.xml"/><Relationship Id="rId61" Type="http://schemas.openxmlformats.org/officeDocument/2006/relationships/ctrlProp" Target="../ctrlProps/ctrlProp318.xml"/><Relationship Id="rId82" Type="http://schemas.openxmlformats.org/officeDocument/2006/relationships/ctrlProp" Target="../ctrlProps/ctrlProp339.xml"/><Relationship Id="rId199" Type="http://schemas.openxmlformats.org/officeDocument/2006/relationships/ctrlProp" Target="../ctrlProps/ctrlProp456.xml"/><Relationship Id="rId203" Type="http://schemas.openxmlformats.org/officeDocument/2006/relationships/ctrlProp" Target="../ctrlProps/ctrlProp460.xml"/><Relationship Id="rId19" Type="http://schemas.openxmlformats.org/officeDocument/2006/relationships/ctrlProp" Target="../ctrlProps/ctrlProp276.xml"/><Relationship Id="rId224" Type="http://schemas.openxmlformats.org/officeDocument/2006/relationships/ctrlProp" Target="../ctrlProps/ctrlProp481.xml"/><Relationship Id="rId30" Type="http://schemas.openxmlformats.org/officeDocument/2006/relationships/ctrlProp" Target="../ctrlProps/ctrlProp287.xml"/><Relationship Id="rId105" Type="http://schemas.openxmlformats.org/officeDocument/2006/relationships/ctrlProp" Target="../ctrlProps/ctrlProp362.xml"/><Relationship Id="rId126" Type="http://schemas.openxmlformats.org/officeDocument/2006/relationships/ctrlProp" Target="../ctrlProps/ctrlProp383.xml"/><Relationship Id="rId147" Type="http://schemas.openxmlformats.org/officeDocument/2006/relationships/ctrlProp" Target="../ctrlProps/ctrlProp404.xml"/><Relationship Id="rId168" Type="http://schemas.openxmlformats.org/officeDocument/2006/relationships/ctrlProp" Target="../ctrlProps/ctrlProp425.xml"/><Relationship Id="rId51" Type="http://schemas.openxmlformats.org/officeDocument/2006/relationships/ctrlProp" Target="../ctrlProps/ctrlProp308.xml"/><Relationship Id="rId72" Type="http://schemas.openxmlformats.org/officeDocument/2006/relationships/ctrlProp" Target="../ctrlProps/ctrlProp329.xml"/><Relationship Id="rId93" Type="http://schemas.openxmlformats.org/officeDocument/2006/relationships/ctrlProp" Target="../ctrlProps/ctrlProp350.xml"/><Relationship Id="rId189" Type="http://schemas.openxmlformats.org/officeDocument/2006/relationships/ctrlProp" Target="../ctrlProps/ctrlProp446.xml"/><Relationship Id="rId3" Type="http://schemas.openxmlformats.org/officeDocument/2006/relationships/vmlDrawing" Target="../drawings/vmlDrawing3.vml"/><Relationship Id="rId214" Type="http://schemas.openxmlformats.org/officeDocument/2006/relationships/ctrlProp" Target="../ctrlProps/ctrlProp471.xml"/><Relationship Id="rId235" Type="http://schemas.openxmlformats.org/officeDocument/2006/relationships/ctrlProp" Target="../ctrlProps/ctrlProp492.xml"/><Relationship Id="rId116" Type="http://schemas.openxmlformats.org/officeDocument/2006/relationships/ctrlProp" Target="../ctrlProps/ctrlProp373.xml"/><Relationship Id="rId137" Type="http://schemas.openxmlformats.org/officeDocument/2006/relationships/ctrlProp" Target="../ctrlProps/ctrlProp394.xml"/><Relationship Id="rId158" Type="http://schemas.openxmlformats.org/officeDocument/2006/relationships/ctrlProp" Target="../ctrlProps/ctrlProp41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95.xml"/><Relationship Id="rId5" Type="http://schemas.openxmlformats.org/officeDocument/2006/relationships/ctrlProp" Target="../ctrlProps/ctrlProp494.xml"/><Relationship Id="rId4" Type="http://schemas.openxmlformats.org/officeDocument/2006/relationships/ctrlProp" Target="../ctrlProps/ctrlProp49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0">
        <v>23</v>
      </c>
      <c r="M1" s="36" t="s">
        <v>135</v>
      </c>
      <c r="N1" s="36" t="s">
        <v>137</v>
      </c>
      <c r="O1" s="36" t="s">
        <v>138</v>
      </c>
      <c r="P1" s="73" t="s">
        <v>139</v>
      </c>
      <c r="X1" s="130">
        <f>ROW()</f>
        <v>1</v>
      </c>
    </row>
    <row r="2" spans="1:24" ht="18" customHeight="1" x14ac:dyDescent="0.15">
      <c r="A2" s="223" t="str">
        <f>"福祉サービス第三者評価結果報告書【" &amp; I44 &amp; "】"</f>
        <v>福祉サービス第三者評価結果報告書【令和4年度】</v>
      </c>
      <c r="B2" s="223"/>
      <c r="C2" s="223"/>
      <c r="D2" s="223"/>
      <c r="E2" s="223"/>
      <c r="F2" s="223"/>
      <c r="G2" s="223"/>
      <c r="H2" s="223"/>
      <c r="I2" s="223"/>
      <c r="J2" s="223"/>
      <c r="K2" s="223"/>
      <c r="L2" s="223"/>
      <c r="M2" s="223"/>
      <c r="N2" s="223"/>
      <c r="O2" s="223"/>
      <c r="P2" s="37"/>
      <c r="Q2" s="37"/>
      <c r="R2" s="37"/>
      <c r="X2" s="130">
        <f>ROW()</f>
        <v>2</v>
      </c>
    </row>
    <row r="3" spans="1:24" ht="14.25" x14ac:dyDescent="0.15">
      <c r="J3" s="38"/>
      <c r="K3" s="39" t="s">
        <v>17</v>
      </c>
      <c r="L3" s="38"/>
      <c r="M3" s="39" t="s">
        <v>18</v>
      </c>
      <c r="N3" s="38"/>
      <c r="O3" s="39" t="s">
        <v>19</v>
      </c>
      <c r="Q3" s="37"/>
      <c r="R3" s="37"/>
      <c r="X3" s="130">
        <f>ROW()</f>
        <v>3</v>
      </c>
    </row>
    <row r="4" spans="1:24" ht="8.25" customHeight="1" x14ac:dyDescent="0.15">
      <c r="X4" s="130">
        <f>ROW()</f>
        <v>4</v>
      </c>
    </row>
    <row r="5" spans="1:24" x14ac:dyDescent="0.15">
      <c r="A5" t="s">
        <v>20</v>
      </c>
      <c r="X5" s="130">
        <f>ROW()</f>
        <v>5</v>
      </c>
    </row>
    <row r="6" spans="1:24" x14ac:dyDescent="0.15">
      <c r="A6" t="s">
        <v>110</v>
      </c>
      <c r="X6" s="130">
        <f>ROW()</f>
        <v>6</v>
      </c>
    </row>
    <row r="7" spans="1:24" ht="10.5" customHeight="1" x14ac:dyDescent="0.15">
      <c r="X7" s="130">
        <f>ROW()</f>
        <v>7</v>
      </c>
    </row>
    <row r="8" spans="1:24" ht="12" customHeight="1" x14ac:dyDescent="0.15">
      <c r="D8" s="224" t="s">
        <v>99</v>
      </c>
      <c r="E8" s="225"/>
      <c r="F8" s="226"/>
      <c r="G8" s="226"/>
      <c r="H8" s="226"/>
      <c r="I8" s="40"/>
      <c r="J8" s="40"/>
      <c r="K8" s="40"/>
      <c r="L8" s="40"/>
      <c r="M8" s="40"/>
      <c r="N8" s="40"/>
      <c r="O8" s="41"/>
      <c r="X8" s="130">
        <f>ROW()</f>
        <v>8</v>
      </c>
    </row>
    <row r="9" spans="1:24" ht="33" customHeight="1" x14ac:dyDescent="0.15">
      <c r="B9" s="42"/>
      <c r="C9" s="42"/>
      <c r="D9" s="224" t="s">
        <v>100</v>
      </c>
      <c r="E9" s="225"/>
      <c r="F9" s="220"/>
      <c r="G9" s="227"/>
      <c r="H9" s="227"/>
      <c r="I9" s="227"/>
      <c r="J9" s="227"/>
      <c r="K9" s="227"/>
      <c r="L9" s="227"/>
      <c r="M9" s="227"/>
      <c r="N9" s="227"/>
      <c r="O9" s="227"/>
      <c r="X9" s="130">
        <f>ROW()</f>
        <v>9</v>
      </c>
    </row>
    <row r="10" spans="1:24" ht="52.5" customHeight="1" x14ac:dyDescent="0.15">
      <c r="B10" s="42"/>
      <c r="C10" s="42"/>
      <c r="D10" s="42"/>
      <c r="E10" s="42" t="s">
        <v>111</v>
      </c>
      <c r="F10" s="218"/>
      <c r="G10" s="218"/>
      <c r="H10" s="218"/>
      <c r="I10" s="218"/>
      <c r="J10" s="218"/>
      <c r="K10" s="218"/>
      <c r="L10" s="218"/>
      <c r="M10" s="218"/>
      <c r="N10" s="218"/>
      <c r="O10" s="218"/>
      <c r="X10" s="130">
        <f>ROW()</f>
        <v>10</v>
      </c>
    </row>
    <row r="11" spans="1:24" ht="18" customHeight="1" x14ac:dyDescent="0.15">
      <c r="A11" s="42"/>
      <c r="E11" s="42" t="s">
        <v>101</v>
      </c>
      <c r="G11" s="43"/>
      <c r="H11" s="44"/>
      <c r="I11" s="45"/>
      <c r="J11" s="46" t="s">
        <v>22</v>
      </c>
      <c r="K11" s="47"/>
      <c r="L11" s="48" t="s">
        <v>112</v>
      </c>
      <c r="M11" s="219"/>
      <c r="N11" s="220"/>
      <c r="O11" s="49"/>
    </row>
    <row r="12" spans="1:24" ht="16.5" customHeight="1" x14ac:dyDescent="0.15">
      <c r="B12" s="42"/>
      <c r="C12" s="42"/>
      <c r="D12" s="42"/>
      <c r="E12" s="42" t="s">
        <v>102</v>
      </c>
      <c r="F12" s="221"/>
      <c r="G12" s="221"/>
      <c r="H12" s="221"/>
      <c r="I12" s="221"/>
      <c r="J12" s="221"/>
      <c r="K12" s="221"/>
      <c r="L12" s="221"/>
      <c r="M12" s="221"/>
      <c r="N12" s="221"/>
      <c r="O12" s="222"/>
    </row>
    <row r="13" spans="1:24" ht="13.5" customHeight="1" x14ac:dyDescent="0.15">
      <c r="E13" s="42" t="s">
        <v>113</v>
      </c>
      <c r="F13" s="176"/>
      <c r="G13" s="176"/>
      <c r="H13" s="176"/>
      <c r="I13" s="176"/>
      <c r="J13" s="176"/>
      <c r="K13" s="176"/>
      <c r="L13" s="176"/>
      <c r="M13" s="176"/>
      <c r="N13" s="176"/>
      <c r="O13" s="50" t="s">
        <v>23</v>
      </c>
    </row>
    <row r="14" spans="1:24" ht="18" customHeight="1" x14ac:dyDescent="0.15">
      <c r="A14" s="51" t="s">
        <v>114</v>
      </c>
    </row>
    <row r="15" spans="1:24" ht="13.5" customHeight="1" x14ac:dyDescent="0.15"/>
    <row r="16" spans="1:24" ht="13.5" customHeight="1" x14ac:dyDescent="0.15">
      <c r="A16" s="206" t="s">
        <v>24</v>
      </c>
      <c r="B16" s="209" t="s">
        <v>25</v>
      </c>
      <c r="C16" s="210"/>
      <c r="D16" s="210"/>
      <c r="E16" s="210"/>
      <c r="F16" s="210"/>
      <c r="G16" s="210"/>
      <c r="H16" s="211"/>
      <c r="I16" s="52" t="s">
        <v>26</v>
      </c>
      <c r="J16" s="209" t="s">
        <v>27</v>
      </c>
      <c r="K16" s="210"/>
      <c r="L16" s="210"/>
      <c r="M16" s="210"/>
      <c r="N16" s="210"/>
      <c r="O16" s="211"/>
      <c r="P16" s="2"/>
      <c r="Q16" s="2"/>
      <c r="R16" s="2"/>
      <c r="S16" s="2"/>
      <c r="T16" s="2"/>
      <c r="U16" s="2"/>
      <c r="V16" s="2"/>
    </row>
    <row r="17" spans="1:24" ht="18" customHeight="1" x14ac:dyDescent="0.15">
      <c r="A17" s="207"/>
      <c r="B17" s="53" t="s">
        <v>28</v>
      </c>
      <c r="C17" s="190"/>
      <c r="D17" s="212"/>
      <c r="E17" s="212"/>
      <c r="F17" s="212"/>
      <c r="G17" s="212"/>
      <c r="H17" s="213"/>
      <c r="I17" s="138" t="str">
        <f t="shared" ref="I17:I22" si="0">IF(S17,"福祉","") &amp;IF(AND(S17,T17),"、","") &amp;IF(T17,"経営","")</f>
        <v/>
      </c>
      <c r="J17" s="214"/>
      <c r="K17" s="215"/>
      <c r="L17" s="216"/>
      <c r="M17" s="216"/>
      <c r="N17" s="216"/>
      <c r="O17" s="217"/>
      <c r="P17" s="2"/>
      <c r="Q17" s="2"/>
      <c r="R17" s="2"/>
      <c r="S17" s="54" t="b">
        <v>0</v>
      </c>
      <c r="T17" s="54" t="b">
        <v>0</v>
      </c>
      <c r="U17" s="2"/>
      <c r="V17" s="2"/>
    </row>
    <row r="18" spans="1:24" ht="18" customHeight="1" x14ac:dyDescent="0.15">
      <c r="A18" s="207"/>
      <c r="B18" s="53" t="s">
        <v>29</v>
      </c>
      <c r="C18" s="190"/>
      <c r="D18" s="212"/>
      <c r="E18" s="212"/>
      <c r="F18" s="212"/>
      <c r="G18" s="212"/>
      <c r="H18" s="212"/>
      <c r="I18" s="138" t="str">
        <f t="shared" si="0"/>
        <v/>
      </c>
      <c r="J18" s="214"/>
      <c r="K18" s="215"/>
      <c r="L18" s="216"/>
      <c r="M18" s="216"/>
      <c r="N18" s="216"/>
      <c r="O18" s="217"/>
      <c r="P18" s="2"/>
      <c r="Q18" s="2"/>
      <c r="R18" s="2"/>
      <c r="S18" s="54" t="b">
        <v>0</v>
      </c>
      <c r="T18" s="54" t="b">
        <v>0</v>
      </c>
      <c r="U18" s="2"/>
      <c r="V18" s="2"/>
    </row>
    <row r="19" spans="1:24" ht="18" customHeight="1" x14ac:dyDescent="0.15">
      <c r="A19" s="207"/>
      <c r="B19" s="53" t="s">
        <v>30</v>
      </c>
      <c r="C19" s="190"/>
      <c r="D19" s="212"/>
      <c r="E19" s="212"/>
      <c r="F19" s="212"/>
      <c r="G19" s="212"/>
      <c r="H19" s="212"/>
      <c r="I19" s="138" t="str">
        <f t="shared" si="0"/>
        <v/>
      </c>
      <c r="J19" s="214"/>
      <c r="K19" s="215"/>
      <c r="L19" s="216"/>
      <c r="M19" s="216"/>
      <c r="N19" s="216"/>
      <c r="O19" s="217"/>
      <c r="P19" s="2"/>
      <c r="Q19" s="2"/>
      <c r="R19" s="2"/>
      <c r="S19" s="54" t="b">
        <v>0</v>
      </c>
      <c r="T19" s="54" t="b">
        <v>0</v>
      </c>
      <c r="U19" s="2"/>
      <c r="V19" s="2"/>
    </row>
    <row r="20" spans="1:24" ht="18" customHeight="1" x14ac:dyDescent="0.15">
      <c r="A20" s="207"/>
      <c r="B20" s="53" t="s">
        <v>49</v>
      </c>
      <c r="C20" s="190"/>
      <c r="D20" s="212"/>
      <c r="E20" s="212"/>
      <c r="F20" s="212"/>
      <c r="G20" s="212"/>
      <c r="H20" s="212"/>
      <c r="I20" s="138" t="str">
        <f t="shared" si="0"/>
        <v/>
      </c>
      <c r="J20" s="214"/>
      <c r="K20" s="215"/>
      <c r="L20" s="216"/>
      <c r="M20" s="216"/>
      <c r="N20" s="216"/>
      <c r="O20" s="217"/>
      <c r="P20" s="2"/>
      <c r="Q20" s="2"/>
      <c r="R20" s="2"/>
      <c r="S20" s="54" t="b">
        <v>0</v>
      </c>
      <c r="T20" s="54" t="b">
        <v>0</v>
      </c>
      <c r="U20" s="2"/>
      <c r="V20" s="2"/>
    </row>
    <row r="21" spans="1:24" ht="18" customHeight="1" x14ac:dyDescent="0.15">
      <c r="A21" s="207"/>
      <c r="B21" s="53" t="s">
        <v>115</v>
      </c>
      <c r="C21" s="190"/>
      <c r="D21" s="212"/>
      <c r="E21" s="212"/>
      <c r="F21" s="212"/>
      <c r="G21" s="212"/>
      <c r="H21" s="212"/>
      <c r="I21" s="138" t="str">
        <f t="shared" si="0"/>
        <v/>
      </c>
      <c r="J21" s="214"/>
      <c r="K21" s="215"/>
      <c r="L21" s="216"/>
      <c r="M21" s="216"/>
      <c r="N21" s="216"/>
      <c r="O21" s="217"/>
      <c r="P21" s="2"/>
      <c r="Q21" s="2"/>
      <c r="R21" s="2"/>
      <c r="S21" s="54" t="b">
        <v>0</v>
      </c>
      <c r="T21" s="54" t="b">
        <v>0</v>
      </c>
      <c r="U21" s="2"/>
      <c r="V21" s="2"/>
    </row>
    <row r="22" spans="1:24" ht="18" customHeight="1" x14ac:dyDescent="0.15">
      <c r="A22" s="208"/>
      <c r="B22" s="53" t="s">
        <v>50</v>
      </c>
      <c r="C22" s="190"/>
      <c r="D22" s="212"/>
      <c r="E22" s="212"/>
      <c r="F22" s="212"/>
      <c r="G22" s="212"/>
      <c r="H22" s="212"/>
      <c r="I22" s="138" t="str">
        <f t="shared" si="0"/>
        <v/>
      </c>
      <c r="J22" s="214"/>
      <c r="K22" s="215"/>
      <c r="L22" s="216"/>
      <c r="M22" s="216"/>
      <c r="N22" s="216"/>
      <c r="O22" s="217"/>
      <c r="P22" s="2"/>
      <c r="Q22" s="2"/>
      <c r="R22" s="2"/>
      <c r="S22" s="54" t="b">
        <v>0</v>
      </c>
      <c r="T22" s="54" t="b">
        <v>0</v>
      </c>
      <c r="U22" s="2"/>
      <c r="V22" s="2"/>
    </row>
    <row r="23" spans="1:24" ht="36" customHeight="1" x14ac:dyDescent="0.15">
      <c r="A23" s="128" t="s">
        <v>116</v>
      </c>
      <c r="B23" s="196" t="s">
        <v>136</v>
      </c>
      <c r="C23" s="197"/>
      <c r="D23" s="197"/>
      <c r="E23" s="197"/>
      <c r="F23" s="197"/>
      <c r="G23" s="197"/>
      <c r="H23" s="197"/>
      <c r="I23" s="197"/>
      <c r="J23" s="198"/>
      <c r="K23" s="198"/>
      <c r="L23" s="198"/>
      <c r="M23" s="198"/>
      <c r="N23" s="198"/>
      <c r="O23" s="198"/>
      <c r="P23" s="2"/>
      <c r="Q23" s="2"/>
      <c r="R23" s="2"/>
      <c r="S23" s="129" t="b">
        <v>0</v>
      </c>
      <c r="T23" s="129" t="b">
        <v>1</v>
      </c>
      <c r="U23" s="2"/>
      <c r="V23" s="2"/>
    </row>
    <row r="24" spans="1:24" ht="45" customHeight="1" x14ac:dyDescent="0.15">
      <c r="A24" s="157" t="s">
        <v>31</v>
      </c>
      <c r="B24" s="204"/>
      <c r="C24" s="205"/>
      <c r="D24" s="205"/>
      <c r="E24" s="205"/>
      <c r="F24" s="205"/>
      <c r="G24" s="205"/>
      <c r="H24" s="205"/>
      <c r="I24" s="205"/>
      <c r="J24" s="205"/>
      <c r="K24" s="199" t="s">
        <v>134</v>
      </c>
      <c r="L24" s="200"/>
      <c r="M24" s="201"/>
      <c r="N24" s="202"/>
      <c r="O24" s="203"/>
      <c r="P24" s="2"/>
      <c r="Q24" s="2"/>
      <c r="R24" s="2"/>
      <c r="S24" s="129"/>
      <c r="T24" s="2"/>
      <c r="U24" s="2"/>
      <c r="V24" s="2"/>
    </row>
    <row r="25" spans="1:24" ht="18" customHeight="1" x14ac:dyDescent="0.15">
      <c r="A25" s="177" t="s">
        <v>32</v>
      </c>
      <c r="B25" s="180" t="s">
        <v>33</v>
      </c>
      <c r="C25" s="181"/>
      <c r="D25" s="182"/>
      <c r="E25" s="183"/>
      <c r="F25" s="184"/>
      <c r="G25" s="55"/>
      <c r="H25" s="55"/>
      <c r="I25" s="55"/>
      <c r="J25" s="55"/>
      <c r="K25" s="193" t="str">
        <f>IF(M24="","指定番号を入力してください","")</f>
        <v>指定番号を入力してください</v>
      </c>
      <c r="L25" s="194"/>
      <c r="M25" s="194"/>
      <c r="N25" s="194"/>
      <c r="O25" s="195"/>
      <c r="P25" s="2"/>
      <c r="Q25" s="2"/>
      <c r="R25" s="2"/>
      <c r="S25" s="2"/>
      <c r="T25" s="2"/>
      <c r="U25" s="2"/>
      <c r="V25" s="2"/>
    </row>
    <row r="26" spans="1:24" s="58" customFormat="1" ht="18" customHeight="1" x14ac:dyDescent="0.15">
      <c r="A26" s="178"/>
      <c r="B26" s="180" t="s">
        <v>21</v>
      </c>
      <c r="C26" s="181"/>
      <c r="D26" s="182"/>
      <c r="E26" s="185"/>
      <c r="F26" s="185"/>
      <c r="G26" s="185"/>
      <c r="H26" s="185"/>
      <c r="I26" s="185"/>
      <c r="J26" s="185"/>
      <c r="K26" s="185"/>
      <c r="L26" s="185"/>
      <c r="M26" s="185"/>
      <c r="N26" s="185"/>
      <c r="O26" s="186"/>
      <c r="P26" s="56"/>
      <c r="Q26" s="2"/>
      <c r="R26" s="57"/>
      <c r="S26" s="57"/>
      <c r="T26" s="57"/>
      <c r="U26" s="57"/>
      <c r="V26" s="57"/>
      <c r="W26" s="57"/>
      <c r="X26" s="57"/>
    </row>
    <row r="27" spans="1:24" ht="18" customHeight="1" x14ac:dyDescent="0.15">
      <c r="A27" s="179"/>
      <c r="B27" s="180" t="s">
        <v>34</v>
      </c>
      <c r="C27" s="181"/>
      <c r="D27" s="187"/>
      <c r="E27" s="188"/>
      <c r="F27" s="188"/>
      <c r="G27" s="189"/>
      <c r="H27" s="59"/>
      <c r="I27" s="59"/>
      <c r="J27" s="59"/>
      <c r="K27" s="59"/>
      <c r="L27" s="59"/>
      <c r="M27" s="59"/>
      <c r="N27" s="59"/>
      <c r="O27" s="60"/>
      <c r="P27" s="2"/>
      <c r="Q27" s="2"/>
      <c r="R27" s="2"/>
      <c r="S27" s="2"/>
      <c r="T27" s="2"/>
      <c r="U27" s="2"/>
      <c r="V27" s="2"/>
    </row>
    <row r="28" spans="1:24" ht="18" customHeight="1" x14ac:dyDescent="0.15">
      <c r="A28" s="61" t="s">
        <v>35</v>
      </c>
      <c r="B28" s="190"/>
      <c r="C28" s="191"/>
      <c r="D28" s="191"/>
      <c r="E28" s="191"/>
      <c r="F28" s="191"/>
      <c r="G28" s="191"/>
      <c r="H28" s="191"/>
      <c r="I28" s="191"/>
      <c r="J28" s="191"/>
      <c r="K28" s="191"/>
      <c r="L28" s="191"/>
      <c r="M28" s="191"/>
      <c r="N28" s="191"/>
      <c r="O28" s="192"/>
      <c r="P28" s="2"/>
      <c r="Q28" s="2"/>
      <c r="R28" s="2"/>
      <c r="S28" s="2"/>
      <c r="T28" s="2"/>
      <c r="U28" s="2"/>
      <c r="V28" s="2"/>
    </row>
    <row r="29" spans="1:24" ht="18" customHeight="1" x14ac:dyDescent="0.15">
      <c r="A29" s="62" t="s">
        <v>117</v>
      </c>
      <c r="B29" s="167"/>
      <c r="C29" s="168"/>
      <c r="D29" s="53" t="s">
        <v>17</v>
      </c>
      <c r="E29" s="63"/>
      <c r="F29" s="53" t="s">
        <v>18</v>
      </c>
      <c r="G29" s="63"/>
      <c r="H29" s="64" t="s">
        <v>36</v>
      </c>
      <c r="I29" s="169" t="str">
        <f>IF(B29="","契約日を入力してください。",IF(E29="","契約日を入力してください。",IF(G29="","契約日を入力してください。","")))</f>
        <v>契約日を入力してください。</v>
      </c>
      <c r="J29" s="170"/>
      <c r="K29" s="170"/>
      <c r="L29" s="170"/>
      <c r="M29" s="170"/>
      <c r="N29" s="170"/>
      <c r="O29" s="171"/>
      <c r="P29" s="65"/>
      <c r="Q29" s="2"/>
      <c r="R29" s="2"/>
      <c r="S29" s="2"/>
      <c r="T29" s="2"/>
      <c r="U29" s="2"/>
      <c r="V29" s="2"/>
    </row>
    <row r="30" spans="1:24" ht="18" customHeight="1" x14ac:dyDescent="0.15">
      <c r="A30" s="62" t="s">
        <v>37</v>
      </c>
      <c r="B30" s="167"/>
      <c r="C30" s="168"/>
      <c r="D30" s="53" t="s">
        <v>17</v>
      </c>
      <c r="E30" s="63"/>
      <c r="F30" s="53" t="s">
        <v>18</v>
      </c>
      <c r="G30" s="63"/>
      <c r="H30" s="64" t="s">
        <v>36</v>
      </c>
      <c r="I30" s="169"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0"/>
      <c r="K30" s="170"/>
      <c r="L30" s="170"/>
      <c r="M30" s="170"/>
      <c r="N30" s="170"/>
      <c r="O30" s="171"/>
      <c r="P30" s="65"/>
      <c r="Q30" s="2"/>
      <c r="R30" s="2"/>
      <c r="S30" s="2"/>
      <c r="T30" s="2"/>
      <c r="U30" s="2"/>
      <c r="V30" s="2"/>
    </row>
    <row r="31" spans="1:24" ht="18" customHeight="1" x14ac:dyDescent="0.15">
      <c r="A31" s="62" t="s">
        <v>38</v>
      </c>
      <c r="B31" s="167"/>
      <c r="C31" s="168"/>
      <c r="D31" s="53" t="s">
        <v>17</v>
      </c>
      <c r="E31" s="63"/>
      <c r="F31" s="53" t="s">
        <v>18</v>
      </c>
      <c r="G31" s="63"/>
      <c r="H31" s="64" t="s">
        <v>36</v>
      </c>
      <c r="I31" s="169"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0"/>
      <c r="K31" s="170"/>
      <c r="L31" s="170"/>
      <c r="M31" s="170"/>
      <c r="N31" s="170"/>
      <c r="O31" s="171"/>
      <c r="P31" s="65"/>
      <c r="Q31" s="65"/>
      <c r="R31" s="2"/>
      <c r="S31" s="2"/>
      <c r="T31" s="2"/>
      <c r="U31" s="2"/>
      <c r="V31" s="2"/>
    </row>
    <row r="32" spans="1:24" ht="18" customHeight="1" x14ac:dyDescent="0.15">
      <c r="A32" s="62" t="s">
        <v>39</v>
      </c>
      <c r="B32" s="167"/>
      <c r="C32" s="168"/>
      <c r="D32" s="66" t="s">
        <v>40</v>
      </c>
      <c r="E32" s="63"/>
      <c r="F32" s="66" t="s">
        <v>41</v>
      </c>
      <c r="G32" s="63"/>
      <c r="H32" s="67" t="s">
        <v>42</v>
      </c>
      <c r="I32" s="169"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0"/>
      <c r="K32" s="170"/>
      <c r="L32" s="170"/>
      <c r="M32" s="170"/>
      <c r="N32" s="170"/>
      <c r="O32" s="171"/>
      <c r="P32" s="65"/>
      <c r="Q32" s="65"/>
      <c r="R32" s="2"/>
      <c r="S32" s="2"/>
      <c r="T32" s="2"/>
      <c r="U32" s="2"/>
      <c r="V32" s="2"/>
    </row>
    <row r="33" spans="1:24" ht="18" customHeight="1" x14ac:dyDescent="0.15">
      <c r="A33" s="62" t="s">
        <v>43</v>
      </c>
      <c r="B33" s="167"/>
      <c r="C33" s="168"/>
      <c r="D33" s="53" t="s">
        <v>17</v>
      </c>
      <c r="E33" s="63"/>
      <c r="F33" s="53" t="s">
        <v>18</v>
      </c>
      <c r="G33" s="63"/>
      <c r="H33" s="64" t="s">
        <v>36</v>
      </c>
      <c r="I33" s="169"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0"/>
      <c r="K33" s="170"/>
      <c r="L33" s="170"/>
      <c r="M33" s="170"/>
      <c r="N33" s="170"/>
      <c r="O33" s="171"/>
      <c r="P33" s="65"/>
      <c r="Q33" s="2"/>
      <c r="R33" s="2"/>
      <c r="S33" s="2"/>
      <c r="T33" s="2"/>
      <c r="U33" s="2"/>
      <c r="V33" s="2"/>
    </row>
    <row r="34" spans="1:24" ht="18" customHeight="1" x14ac:dyDescent="0.15">
      <c r="A34" s="62" t="s">
        <v>118</v>
      </c>
      <c r="B34" s="167"/>
      <c r="C34" s="168"/>
      <c r="D34" s="53" t="s">
        <v>17</v>
      </c>
      <c r="E34" s="63"/>
      <c r="F34" s="53" t="s">
        <v>18</v>
      </c>
      <c r="G34" s="63"/>
      <c r="H34" s="64" t="s">
        <v>36</v>
      </c>
      <c r="I34" s="169" t="str">
        <f>IF(B34="","訪問調査日を入力してください。",IF(E34="","訪問調査日を入力してください。",IF(G34="","訪問調査日を入力してください。","")))</f>
        <v>訪問調査日を入力してください。</v>
      </c>
      <c r="J34" s="170"/>
      <c r="K34" s="170"/>
      <c r="L34" s="170"/>
      <c r="M34" s="170"/>
      <c r="N34" s="170"/>
      <c r="O34" s="171"/>
      <c r="P34" s="65"/>
      <c r="Q34" s="2"/>
      <c r="R34" s="2"/>
      <c r="S34" s="2"/>
      <c r="T34" s="2"/>
      <c r="U34" s="2"/>
      <c r="V34" s="2"/>
    </row>
    <row r="35" spans="1:24" ht="18" customHeight="1" x14ac:dyDescent="0.15">
      <c r="A35" s="62" t="s">
        <v>119</v>
      </c>
      <c r="B35" s="167"/>
      <c r="C35" s="168"/>
      <c r="D35" s="53" t="s">
        <v>17</v>
      </c>
      <c r="E35" s="63"/>
      <c r="F35" s="53" t="s">
        <v>18</v>
      </c>
      <c r="G35" s="63"/>
      <c r="H35" s="64" t="s">
        <v>36</v>
      </c>
      <c r="I35" s="169"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0"/>
      <c r="K35" s="170"/>
      <c r="L35" s="170"/>
      <c r="M35" s="170"/>
      <c r="N35" s="170"/>
      <c r="O35" s="171"/>
      <c r="P35" s="65"/>
      <c r="Q35" s="2"/>
      <c r="R35" s="2"/>
      <c r="S35" s="2"/>
      <c r="T35" s="2"/>
      <c r="U35" s="2"/>
      <c r="V35" s="2"/>
    </row>
    <row r="36" spans="1:24" ht="111" customHeight="1" x14ac:dyDescent="0.15">
      <c r="A36" s="68" t="s">
        <v>120</v>
      </c>
      <c r="B36" s="172"/>
      <c r="C36" s="173"/>
      <c r="D36" s="173"/>
      <c r="E36" s="173"/>
      <c r="F36" s="173"/>
      <c r="G36" s="173"/>
      <c r="H36" s="173"/>
      <c r="I36" s="173"/>
      <c r="J36" s="173"/>
      <c r="K36" s="173"/>
      <c r="L36" s="173"/>
      <c r="M36" s="173"/>
      <c r="N36" s="173"/>
      <c r="O36" s="174"/>
      <c r="P36" s="2" t="str">
        <f>IF(LEN(B36)=0,"",IF(256-LEN(B36)&gt;0,"残り" &amp; 256-LEN(B36) &amp; "文字",IF(256-LEN(B36)=0,"","文字数がオーバーしています")))</f>
        <v/>
      </c>
      <c r="Q36" s="2"/>
      <c r="R36" s="2"/>
      <c r="S36" s="2"/>
      <c r="T36" s="2"/>
      <c r="U36" s="2"/>
      <c r="V36" s="2"/>
    </row>
    <row r="38" spans="1:24" ht="57" customHeight="1" x14ac:dyDescent="0.15">
      <c r="B38" s="175" t="s">
        <v>121</v>
      </c>
      <c r="C38" s="175"/>
      <c r="D38" s="175"/>
      <c r="E38" s="175"/>
      <c r="F38" s="175"/>
      <c r="G38" s="175"/>
      <c r="H38" s="175"/>
      <c r="I38" s="175"/>
      <c r="J38" s="175"/>
      <c r="K38" s="175"/>
      <c r="L38" s="175"/>
      <c r="M38" s="175"/>
      <c r="N38" s="175"/>
      <c r="O38" s="175"/>
      <c r="P38" s="69"/>
      <c r="Q38" s="69"/>
      <c r="R38" s="69"/>
    </row>
    <row r="40" spans="1:24" s="58" customFormat="1" x14ac:dyDescent="0.15">
      <c r="J40" s="38"/>
      <c r="K40" s="58" t="s">
        <v>40</v>
      </c>
      <c r="L40" s="38"/>
      <c r="M40" s="58" t="s">
        <v>44</v>
      </c>
      <c r="N40" s="38"/>
      <c r="O40" s="58" t="s">
        <v>45</v>
      </c>
      <c r="Q40"/>
      <c r="R40" s="57"/>
      <c r="S40" s="57"/>
      <c r="T40" s="57"/>
      <c r="U40" s="57"/>
      <c r="V40" s="57"/>
      <c r="W40" s="57"/>
      <c r="X40" s="57"/>
    </row>
    <row r="41" spans="1:24" s="58" customFormat="1" ht="13.5" customHeight="1" x14ac:dyDescent="0.15">
      <c r="Q41" s="143"/>
    </row>
    <row r="42" spans="1:24" ht="18" customHeight="1" x14ac:dyDescent="0.15">
      <c r="B42" s="42"/>
      <c r="C42" s="42"/>
      <c r="D42" s="42"/>
      <c r="E42" s="42"/>
      <c r="F42" s="42"/>
      <c r="G42" s="42"/>
      <c r="H42" s="42" t="s">
        <v>46</v>
      </c>
      <c r="I42" s="176"/>
      <c r="J42" s="176"/>
      <c r="K42" s="176"/>
      <c r="L42" s="176"/>
      <c r="M42" s="176"/>
      <c r="N42" s="176"/>
      <c r="O42" s="70" t="s">
        <v>47</v>
      </c>
    </row>
    <row r="44" spans="1:24" x14ac:dyDescent="0.15">
      <c r="H44" s="42" t="s">
        <v>48</v>
      </c>
      <c r="I44" s="164" t="s">
        <v>141</v>
      </c>
      <c r="J44" s="165"/>
      <c r="K44" s="165"/>
      <c r="L44" s="165"/>
      <c r="M44" s="165"/>
      <c r="N44" s="165"/>
      <c r="O44" s="166"/>
    </row>
  </sheetData>
  <sheetProtection algorithmName="SHA-512" hashValue="yjUM1hqEfByTzEe/L1viVZLoJMB8FOnyo9u7zAhG4j66XIHEkpyhLF2jmv9ovBCR9TlnZXuYMn1abdU9W7q9Eg==" saltValue="zdSg/RWvM/71Vbd/qEJaZw==" spinCount="100000" sheet="1" objects="1" scenarios="1" formatCells="0"/>
  <mergeCells count="56">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K25:O25"/>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59" r:id="rId7" name="chkBox_AnsCtl">
              <controlPr defaultSize="0" autoFill="0" autoLine="0" autoPict="0">
                <anchor moveWithCells="1">
                  <from>
                    <xdr:col>9</xdr:col>
                    <xdr:colOff>19050</xdr:colOff>
                    <xdr:row>22</xdr:row>
                    <xdr:rowOff>9525</xdr:rowOff>
                  </from>
                  <to>
                    <xdr:col>13</xdr:col>
                    <xdr:colOff>85725</xdr:colOff>
                    <xdr:row>22</xdr:row>
                    <xdr:rowOff>238125</xdr:rowOff>
                  </to>
                </anchor>
              </controlPr>
            </control>
          </mc:Choice>
        </mc:AlternateContent>
        <mc:AlternateContent xmlns:mc="http://schemas.openxmlformats.org/markup-compatibility/2006">
          <mc:Choice Requires="x14">
            <control shapeId="14361" r:id="rId8"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9"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10"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1"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2"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3"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4"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5"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6"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7"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8"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9"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20"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1"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2"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3"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4"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5"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6"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7"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〔事業者の理念・方針、期待する職員像：児童発達支援事業〕</v>
      </c>
      <c r="D1" s="140" t="s">
        <v>140</v>
      </c>
    </row>
    <row r="2" spans="1:6" x14ac:dyDescent="0.15">
      <c r="B2" s="135"/>
      <c r="C2" s="6"/>
      <c r="D2" s="6" t="str">
        <f>"《事業所名： " &amp; 評価結果報告書!B24 &amp; "》"</f>
        <v>《事業所名： 》</v>
      </c>
    </row>
    <row r="3" spans="1:6" ht="19.5" customHeight="1" x14ac:dyDescent="0.15">
      <c r="A3" s="132">
        <v>1</v>
      </c>
      <c r="B3" s="233" t="s">
        <v>103</v>
      </c>
      <c r="C3" s="234"/>
      <c r="D3" s="235"/>
      <c r="F3" s="136" t="s">
        <v>108</v>
      </c>
    </row>
    <row r="4" spans="1:6" ht="45" customHeight="1" x14ac:dyDescent="0.15">
      <c r="A4" s="133"/>
      <c r="B4" s="137" t="s">
        <v>109</v>
      </c>
      <c r="C4" s="231" t="str">
        <f>IF(B5="", "必ず入力してください", "")</f>
        <v>必ず入力してください</v>
      </c>
      <c r="D4" s="232"/>
      <c r="F4" s="136" t="s">
        <v>108</v>
      </c>
    </row>
    <row r="5" spans="1:6" ht="200.1" customHeight="1" x14ac:dyDescent="0.15">
      <c r="A5" s="133"/>
      <c r="B5" s="236"/>
      <c r="C5" s="237"/>
      <c r="D5" s="238"/>
      <c r="E5" s="2" t="str">
        <f>IF(LEN(B5)=0,"",IF(512-LEN(B5)&gt;0,"残り" &amp; 512-LEN(B5) &amp; "文字",IF(512-LEN(B5)=0,"","文字数がオーバーしています")))</f>
        <v/>
      </c>
      <c r="F5" s="136">
        <v>110</v>
      </c>
    </row>
    <row r="6" spans="1:6" ht="19.5" customHeight="1" x14ac:dyDescent="0.15">
      <c r="A6" s="132">
        <v>2</v>
      </c>
      <c r="B6" s="239" t="s">
        <v>104</v>
      </c>
      <c r="C6" s="240"/>
      <c r="D6" s="241"/>
      <c r="F6" s="136" t="s">
        <v>108</v>
      </c>
    </row>
    <row r="7" spans="1:6" ht="18" customHeight="1" x14ac:dyDescent="0.15">
      <c r="A7" s="133"/>
      <c r="B7" s="137" t="s">
        <v>105</v>
      </c>
      <c r="C7" s="231" t="str">
        <f>IF(B8="", "必ず入力してください", "")</f>
        <v>必ず入力してください</v>
      </c>
      <c r="D7" s="232"/>
      <c r="F7" s="136" t="s">
        <v>108</v>
      </c>
    </row>
    <row r="8" spans="1:6" ht="200.1" customHeight="1" x14ac:dyDescent="0.15">
      <c r="A8" s="133"/>
      <c r="B8" s="242"/>
      <c r="C8" s="243"/>
      <c r="D8" s="244"/>
      <c r="E8" s="2" t="str">
        <f>IF(LEN(B8)=0,"",IF(512-LEN(B8)&gt;0,"残り" &amp; 512-LEN(B8) &amp; "文字",IF(512-LEN(B8)=0,"","文字数がオーバーしています")))</f>
        <v/>
      </c>
      <c r="F8" s="136">
        <v>210</v>
      </c>
    </row>
    <row r="9" spans="1:6" ht="18" customHeight="1" x14ac:dyDescent="0.15">
      <c r="A9" s="133"/>
      <c r="B9" s="137" t="s">
        <v>106</v>
      </c>
      <c r="C9" s="231" t="str">
        <f>IF(B10="", "必ず入力してください", "")</f>
        <v>必ず入力してください</v>
      </c>
      <c r="D9" s="232"/>
      <c r="F9" s="136" t="s">
        <v>108</v>
      </c>
    </row>
    <row r="10" spans="1:6" ht="200.1" customHeight="1" x14ac:dyDescent="0.15">
      <c r="A10" s="134"/>
      <c r="B10" s="228"/>
      <c r="C10" s="229"/>
      <c r="D10" s="230"/>
      <c r="E10" s="2" t="str">
        <f>IF(LEN(B10)=0,"",IF(512-LEN(B10)&gt;0,"残り" &amp; 512-LEN(B10) &amp; "文字",IF(512-LEN(B10)=0,"","文字数がオーバーしています")))</f>
        <v/>
      </c>
      <c r="F10" s="136">
        <v>220</v>
      </c>
    </row>
  </sheetData>
  <sheetProtection algorithmName="SHA-512" hashValue="BXzM9IZ/LF/Ek4TGjgDeOhvEoDYV/fBlVT+GOzigIMGEnpFai3zT3V2X1pa81XiZ54b9w7Ra1KdPjU1Tmz2e5w==" saltValue="u2IxQOGULyGcPRYWEpMXcg=="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4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0"/>
  </cols>
  <sheetData>
    <row r="1" spans="1:20" ht="18" customHeight="1" x14ac:dyDescent="0.15">
      <c r="A1" s="5" t="str">
        <f>"〔利用者調査" &amp;  IF(K1="","","( " &amp; K1 &amp; " )")  &amp; "：" &amp; 評価結果報告書!B23 &amp; "〕"</f>
        <v>〔利用者調査：児童発達支援事業〕</v>
      </c>
      <c r="B1"/>
      <c r="I1" s="2"/>
      <c r="J1" s="140" t="s">
        <v>140</v>
      </c>
      <c r="K1" s="7"/>
      <c r="L1" s="7">
        <v>0</v>
      </c>
      <c r="M1" s="130"/>
      <c r="N1" s="127" t="s">
        <v>139</v>
      </c>
    </row>
    <row r="2" spans="1:20" ht="18" customHeight="1" x14ac:dyDescent="0.15">
      <c r="A2" s="254" t="str">
        <f>"　《事業所名： " &amp; 評価結果報告書!B24 &amp; "》"</f>
        <v>　《事業所名： 》</v>
      </c>
      <c r="B2" s="254"/>
      <c r="C2" s="254"/>
      <c r="D2" s="254"/>
      <c r="E2" s="254"/>
      <c r="F2" s="254"/>
      <c r="G2" s="254"/>
      <c r="H2" s="254"/>
      <c r="I2" s="254"/>
      <c r="J2" s="254"/>
    </row>
    <row r="3" spans="1:20" ht="75" customHeight="1" x14ac:dyDescent="0.15">
      <c r="A3" s="154"/>
      <c r="B3" s="16"/>
      <c r="C3" s="264" t="s">
        <v>7</v>
      </c>
      <c r="D3" s="265"/>
      <c r="E3" s="172"/>
      <c r="F3" s="173"/>
      <c r="G3" s="173"/>
      <c r="H3" s="173"/>
      <c r="I3" s="173"/>
      <c r="J3" s="174"/>
      <c r="K3" s="2" t="str">
        <f>IF(LEN(E3)=0,"",IF(128-LEN(E3)&gt;0,"残り" &amp; 128-LEN(E3) &amp; "文字",IF(128-LEN(E3)=0,"","文字数がオーバーしています")))</f>
        <v/>
      </c>
    </row>
    <row r="4" spans="1:20" ht="75" customHeight="1" x14ac:dyDescent="0.15">
      <c r="A4" s="9"/>
      <c r="B4" s="30"/>
      <c r="C4" s="264" t="s">
        <v>8</v>
      </c>
      <c r="D4" s="265"/>
      <c r="E4" s="261"/>
      <c r="F4" s="262"/>
      <c r="G4" s="262"/>
      <c r="H4" s="262"/>
      <c r="I4" s="262"/>
      <c r="J4" s="263"/>
      <c r="K4" s="2" t="str">
        <f>IF(LEN(E4)=0,"",IF(128-LEN(E4)&gt;0,"残り" &amp; 128-LEN(E4) &amp; "文字",IF(128-LEN(E4)=0,"","文字数がオーバーしています")))</f>
        <v/>
      </c>
    </row>
    <row r="5" spans="1:20" ht="13.5" customHeight="1" x14ac:dyDescent="0.15">
      <c r="A5" s="8"/>
      <c r="C5" t="s">
        <v>71</v>
      </c>
      <c r="E5" s="10"/>
      <c r="F5" s="10"/>
      <c r="G5" s="251"/>
      <c r="H5" s="252"/>
      <c r="I5" s="253"/>
      <c r="M5" s="130"/>
    </row>
    <row r="6" spans="1:20" ht="13.5" customHeight="1" x14ac:dyDescent="0.15">
      <c r="A6" s="8"/>
      <c r="C6" t="s">
        <v>122</v>
      </c>
      <c r="E6" s="10"/>
      <c r="F6" s="10"/>
      <c r="G6" s="251"/>
      <c r="H6" s="252"/>
      <c r="I6" s="253"/>
      <c r="M6" s="130"/>
    </row>
    <row r="7" spans="1:20" ht="13.5" customHeight="1" x14ac:dyDescent="0.15">
      <c r="A7" s="8"/>
      <c r="B7" s="31"/>
      <c r="C7" s="32" t="s">
        <v>72</v>
      </c>
      <c r="E7" s="10"/>
      <c r="F7" s="10"/>
      <c r="G7" s="251"/>
      <c r="H7" s="252"/>
      <c r="I7" s="253"/>
    </row>
    <row r="8" spans="1:20" ht="13.5" customHeight="1" x14ac:dyDescent="0.15">
      <c r="A8" s="8"/>
      <c r="B8" s="31"/>
      <c r="C8" s="32" t="s">
        <v>73</v>
      </c>
      <c r="E8" s="10"/>
      <c r="F8" s="10"/>
      <c r="G8" s="251"/>
      <c r="H8" s="252"/>
      <c r="I8" s="253"/>
    </row>
    <row r="9" spans="1:20" ht="13.5" customHeight="1" x14ac:dyDescent="0.15">
      <c r="A9" s="8"/>
      <c r="B9" s="31"/>
      <c r="C9" s="32" t="s">
        <v>158</v>
      </c>
      <c r="E9" s="10"/>
      <c r="F9" s="10"/>
      <c r="G9" s="266">
        <f>IF(G6="",0,IF(G6=0,0,IF(G8="",0,ROUND(G8/G6*100,1))))</f>
        <v>0</v>
      </c>
      <c r="H9" s="267"/>
      <c r="I9" s="268"/>
    </row>
    <row r="10" spans="1:20" ht="18" customHeight="1" x14ac:dyDescent="0.15">
      <c r="A10" s="11" t="s">
        <v>9</v>
      </c>
      <c r="E10" s="13"/>
      <c r="F10" s="13"/>
      <c r="G10" s="14"/>
      <c r="H10" s="14"/>
      <c r="I10" s="14"/>
      <c r="J10" s="14"/>
    </row>
    <row r="11" spans="1:20" ht="140.25" customHeight="1" x14ac:dyDescent="0.15">
      <c r="A11" s="15"/>
      <c r="B11" s="172"/>
      <c r="C11" s="173"/>
      <c r="D11" s="173"/>
      <c r="E11" s="173"/>
      <c r="F11" s="173"/>
      <c r="G11" s="173"/>
      <c r="H11" s="173"/>
      <c r="I11" s="173"/>
      <c r="J11" s="174"/>
      <c r="K11" s="2" t="str">
        <f>IF(LEN(B11)=0,"",IF(512-LEN(B11)&gt;0,"残り" &amp; 512-LEN(B11) &amp; "文字",IF(512-LEN(B11)=0,"","文字数がオーバーしています")))</f>
        <v/>
      </c>
    </row>
    <row r="12" spans="1:20" ht="21.75" customHeight="1" x14ac:dyDescent="0.15">
      <c r="A12" s="12"/>
      <c r="B12" s="33"/>
      <c r="C12" s="33"/>
      <c r="D12" s="33"/>
      <c r="E12" s="33"/>
      <c r="F12" s="33"/>
      <c r="G12" s="33"/>
      <c r="H12" s="33"/>
      <c r="I12" s="33"/>
      <c r="J12" s="33"/>
    </row>
    <row r="13" spans="1:20" ht="18" customHeight="1" x14ac:dyDescent="0.15">
      <c r="A13" s="11" t="s">
        <v>10</v>
      </c>
      <c r="E13" s="13"/>
      <c r="F13" s="13"/>
      <c r="G13" s="142"/>
      <c r="H13" s="14"/>
      <c r="I13" s="14"/>
      <c r="J13" s="141" t="str">
        <f>IF(OR(AND(S46&lt;&gt;1,K46&lt;&gt;G8),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AND(S20&lt;&gt;1,K20&lt;&gt;G8), AND(S18&lt;&gt;1,K18&lt;&gt;G8), AND(S16&lt;&gt;1,K16&lt;&gt;G8)), "実数の合計が有効回答者数と一致しない共通評価項目があります", IF(OR(B47="", B45="", B43="", B41="", B39="", B37="", B35="", B33="", B31="", B29="", B27="", B25="", B23="", B21="", B19="", B17=""), "コメント欄を必ず入力してください", ""))</f>
        <v>コメント欄を必ず入力してください</v>
      </c>
    </row>
    <row r="14" spans="1:20" ht="27.75" customHeight="1" x14ac:dyDescent="0.15">
      <c r="A14" s="247"/>
      <c r="B14" s="258" t="s">
        <v>11</v>
      </c>
      <c r="C14" s="259"/>
      <c r="D14" s="259"/>
      <c r="E14" s="259"/>
      <c r="F14" s="260"/>
      <c r="G14" s="209" t="s">
        <v>1</v>
      </c>
      <c r="H14" s="210"/>
      <c r="I14" s="210"/>
      <c r="J14" s="211"/>
    </row>
    <row r="15" spans="1:20" ht="22.5" customHeight="1" x14ac:dyDescent="0.15">
      <c r="A15" s="247"/>
      <c r="B15" s="255" t="s">
        <v>14</v>
      </c>
      <c r="C15" s="256"/>
      <c r="D15" s="256"/>
      <c r="E15" s="256"/>
      <c r="F15" s="257"/>
      <c r="G15" s="29" t="s">
        <v>12</v>
      </c>
      <c r="H15" s="34" t="s">
        <v>15</v>
      </c>
      <c r="I15" s="17" t="s">
        <v>16</v>
      </c>
      <c r="J15" s="34" t="s">
        <v>13</v>
      </c>
      <c r="K15" t="s">
        <v>70</v>
      </c>
    </row>
    <row r="16" spans="1:20" ht="56.25" customHeight="1" x14ac:dyDescent="0.15">
      <c r="A16" s="247"/>
      <c r="B16" s="245" t="s">
        <v>142</v>
      </c>
      <c r="C16" s="246"/>
      <c r="D16" s="246"/>
      <c r="E16" s="246"/>
      <c r="F16" s="246"/>
      <c r="G16" s="35"/>
      <c r="H16" s="35"/>
      <c r="I16" s="35"/>
      <c r="J16" s="35"/>
      <c r="K16">
        <f>SUM(G16:J16)</f>
        <v>0</v>
      </c>
      <c r="S16" s="130">
        <v>0</v>
      </c>
      <c r="T16" s="130">
        <v>1</v>
      </c>
    </row>
    <row r="17" spans="1:20" ht="60" customHeight="1" x14ac:dyDescent="0.15">
      <c r="A17" s="247"/>
      <c r="B17" s="248"/>
      <c r="C17" s="249"/>
      <c r="D17" s="249"/>
      <c r="E17" s="249"/>
      <c r="F17" s="249"/>
      <c r="G17" s="249"/>
      <c r="H17" s="249"/>
      <c r="I17" s="249"/>
      <c r="J17" s="250"/>
      <c r="K17" s="2" t="str">
        <f>IF(LEN(B17)=0,"",IF(256-LEN(B17)&gt;0,"残り" &amp; 256-LEN(B17) &amp; "文字",IF(256-LEN(B17)=0,"","文字数がオーバーしています")))</f>
        <v/>
      </c>
      <c r="T17" s="130">
        <v>1</v>
      </c>
    </row>
    <row r="18" spans="1:20" ht="56.25" customHeight="1" x14ac:dyDescent="0.15">
      <c r="A18" s="247"/>
      <c r="B18" s="245" t="s">
        <v>143</v>
      </c>
      <c r="C18" s="246"/>
      <c r="D18" s="246"/>
      <c r="E18" s="246"/>
      <c r="F18" s="246"/>
      <c r="G18" s="35"/>
      <c r="H18" s="35"/>
      <c r="I18" s="35"/>
      <c r="J18" s="35"/>
      <c r="K18">
        <f>SUM(G18:J18)</f>
        <v>0</v>
      </c>
      <c r="S18" s="130">
        <v>0</v>
      </c>
      <c r="T18" s="130">
        <v>2</v>
      </c>
    </row>
    <row r="19" spans="1:20" ht="60" customHeight="1" x14ac:dyDescent="0.15">
      <c r="A19" s="247"/>
      <c r="B19" s="248"/>
      <c r="C19" s="249"/>
      <c r="D19" s="249"/>
      <c r="E19" s="249"/>
      <c r="F19" s="249"/>
      <c r="G19" s="249"/>
      <c r="H19" s="249"/>
      <c r="I19" s="249"/>
      <c r="J19" s="250"/>
      <c r="K19" s="2" t="str">
        <f>IF(LEN(B19)=0,"",IF(256-LEN(B19)&gt;0,"残り" &amp; 256-LEN(B19) &amp; "文字",IF(256-LEN(B19)=0,"","文字数がオーバーしています")))</f>
        <v/>
      </c>
      <c r="T19" s="130">
        <v>2</v>
      </c>
    </row>
    <row r="20" spans="1:20" ht="56.25" customHeight="1" x14ac:dyDescent="0.15">
      <c r="A20" s="247"/>
      <c r="B20" s="245" t="s">
        <v>144</v>
      </c>
      <c r="C20" s="246"/>
      <c r="D20" s="246"/>
      <c r="E20" s="246"/>
      <c r="F20" s="246"/>
      <c r="G20" s="35"/>
      <c r="H20" s="35"/>
      <c r="I20" s="35"/>
      <c r="J20" s="35"/>
      <c r="K20">
        <f>SUM(G20:J20)</f>
        <v>0</v>
      </c>
      <c r="S20" s="130">
        <v>0</v>
      </c>
      <c r="T20" s="130">
        <v>3</v>
      </c>
    </row>
    <row r="21" spans="1:20" ht="60" customHeight="1" x14ac:dyDescent="0.15">
      <c r="A21" s="247"/>
      <c r="B21" s="248"/>
      <c r="C21" s="249"/>
      <c r="D21" s="249"/>
      <c r="E21" s="249"/>
      <c r="F21" s="249"/>
      <c r="G21" s="249"/>
      <c r="H21" s="249"/>
      <c r="I21" s="249"/>
      <c r="J21" s="250"/>
      <c r="K21" s="2" t="str">
        <f>IF(LEN(B21)=0,"",IF(256-LEN(B21)&gt;0,"残り" &amp; 256-LEN(B21) &amp; "文字",IF(256-LEN(B21)=0,"","文字数がオーバーしています")))</f>
        <v/>
      </c>
      <c r="T21" s="130">
        <v>3</v>
      </c>
    </row>
    <row r="22" spans="1:20" ht="56.25" customHeight="1" x14ac:dyDescent="0.15">
      <c r="A22" s="247"/>
      <c r="B22" s="245" t="s">
        <v>145</v>
      </c>
      <c r="C22" s="246"/>
      <c r="D22" s="246"/>
      <c r="E22" s="246"/>
      <c r="F22" s="246"/>
      <c r="G22" s="35"/>
      <c r="H22" s="35"/>
      <c r="I22" s="35"/>
      <c r="J22" s="35"/>
      <c r="K22">
        <f>SUM(G22:J22)</f>
        <v>0</v>
      </c>
      <c r="S22" s="130">
        <v>0</v>
      </c>
      <c r="T22" s="130">
        <v>4</v>
      </c>
    </row>
    <row r="23" spans="1:20" ht="60" customHeight="1" x14ac:dyDescent="0.15">
      <c r="A23" s="247"/>
      <c r="B23" s="248"/>
      <c r="C23" s="249"/>
      <c r="D23" s="249"/>
      <c r="E23" s="249"/>
      <c r="F23" s="249"/>
      <c r="G23" s="249"/>
      <c r="H23" s="249"/>
      <c r="I23" s="249"/>
      <c r="J23" s="250"/>
      <c r="K23" s="2" t="str">
        <f>IF(LEN(B23)=0,"",IF(256-LEN(B23)&gt;0,"残り" &amp; 256-LEN(B23) &amp; "文字",IF(256-LEN(B23)=0,"","文字数がオーバーしています")))</f>
        <v/>
      </c>
      <c r="T23" s="130">
        <v>4</v>
      </c>
    </row>
    <row r="24" spans="1:20" ht="56.25" customHeight="1" x14ac:dyDescent="0.15">
      <c r="A24" s="247"/>
      <c r="B24" s="245" t="s">
        <v>146</v>
      </c>
      <c r="C24" s="246"/>
      <c r="D24" s="246"/>
      <c r="E24" s="246"/>
      <c r="F24" s="246"/>
      <c r="G24" s="35"/>
      <c r="H24" s="35"/>
      <c r="I24" s="35"/>
      <c r="J24" s="35"/>
      <c r="K24">
        <f>SUM(G24:J24)</f>
        <v>0</v>
      </c>
      <c r="S24" s="130">
        <v>0</v>
      </c>
      <c r="T24" s="130">
        <v>5</v>
      </c>
    </row>
    <row r="25" spans="1:20" ht="60" customHeight="1" x14ac:dyDescent="0.15">
      <c r="A25" s="247"/>
      <c r="B25" s="248"/>
      <c r="C25" s="249"/>
      <c r="D25" s="249"/>
      <c r="E25" s="249"/>
      <c r="F25" s="249"/>
      <c r="G25" s="249"/>
      <c r="H25" s="249"/>
      <c r="I25" s="249"/>
      <c r="J25" s="250"/>
      <c r="K25" s="2" t="str">
        <f>IF(LEN(B25)=0,"",IF(256-LEN(B25)&gt;0,"残り" &amp; 256-LEN(B25) &amp; "文字",IF(256-LEN(B25)=0,"","文字数がオーバーしています")))</f>
        <v/>
      </c>
      <c r="T25" s="130">
        <v>5</v>
      </c>
    </row>
    <row r="26" spans="1:20" ht="56.25" customHeight="1" x14ac:dyDescent="0.15">
      <c r="A26" s="247"/>
      <c r="B26" s="245" t="s">
        <v>147</v>
      </c>
      <c r="C26" s="246"/>
      <c r="D26" s="246"/>
      <c r="E26" s="246"/>
      <c r="F26" s="246"/>
      <c r="G26" s="35"/>
      <c r="H26" s="35"/>
      <c r="I26" s="35"/>
      <c r="J26" s="35"/>
      <c r="K26">
        <f>SUM(G26:J26)</f>
        <v>0</v>
      </c>
      <c r="S26" s="130">
        <v>0</v>
      </c>
      <c r="T26" s="130">
        <v>6</v>
      </c>
    </row>
    <row r="27" spans="1:20" ht="60" customHeight="1" x14ac:dyDescent="0.15">
      <c r="A27" s="247"/>
      <c r="B27" s="248"/>
      <c r="C27" s="249"/>
      <c r="D27" s="249"/>
      <c r="E27" s="249"/>
      <c r="F27" s="249"/>
      <c r="G27" s="249"/>
      <c r="H27" s="249"/>
      <c r="I27" s="249"/>
      <c r="J27" s="250"/>
      <c r="K27" s="2" t="str">
        <f>IF(LEN(B27)=0,"",IF(256-LEN(B27)&gt;0,"残り" &amp; 256-LEN(B27) &amp; "文字",IF(256-LEN(B27)=0,"","文字数がオーバーしています")))</f>
        <v/>
      </c>
      <c r="T27" s="130">
        <v>6</v>
      </c>
    </row>
    <row r="28" spans="1:20" ht="56.25" customHeight="1" x14ac:dyDescent="0.15">
      <c r="A28" s="247"/>
      <c r="B28" s="245" t="s">
        <v>148</v>
      </c>
      <c r="C28" s="246"/>
      <c r="D28" s="246"/>
      <c r="E28" s="246"/>
      <c r="F28" s="246"/>
      <c r="G28" s="35"/>
      <c r="H28" s="35"/>
      <c r="I28" s="35"/>
      <c r="J28" s="35"/>
      <c r="K28">
        <f>SUM(G28:J28)</f>
        <v>0</v>
      </c>
      <c r="S28" s="130">
        <v>0</v>
      </c>
      <c r="T28" s="130">
        <v>7</v>
      </c>
    </row>
    <row r="29" spans="1:20" ht="60" customHeight="1" x14ac:dyDescent="0.15">
      <c r="A29" s="247"/>
      <c r="B29" s="248"/>
      <c r="C29" s="249"/>
      <c r="D29" s="249"/>
      <c r="E29" s="249"/>
      <c r="F29" s="249"/>
      <c r="G29" s="249"/>
      <c r="H29" s="249"/>
      <c r="I29" s="249"/>
      <c r="J29" s="250"/>
      <c r="K29" s="2" t="str">
        <f>IF(LEN(B29)=0,"",IF(256-LEN(B29)&gt;0,"残り" &amp; 256-LEN(B29) &amp; "文字",IF(256-LEN(B29)=0,"","文字数がオーバーしています")))</f>
        <v/>
      </c>
      <c r="T29" s="130">
        <v>7</v>
      </c>
    </row>
    <row r="30" spans="1:20" ht="56.25" customHeight="1" x14ac:dyDescent="0.15">
      <c r="A30" s="247"/>
      <c r="B30" s="245" t="s">
        <v>149</v>
      </c>
      <c r="C30" s="246"/>
      <c r="D30" s="246"/>
      <c r="E30" s="246"/>
      <c r="F30" s="246"/>
      <c r="G30" s="35"/>
      <c r="H30" s="35"/>
      <c r="I30" s="35"/>
      <c r="J30" s="35"/>
      <c r="K30">
        <f>SUM(G30:J30)</f>
        <v>0</v>
      </c>
      <c r="S30" s="130">
        <v>0</v>
      </c>
      <c r="T30" s="130">
        <v>8</v>
      </c>
    </row>
    <row r="31" spans="1:20" ht="60" customHeight="1" x14ac:dyDescent="0.15">
      <c r="A31" s="247"/>
      <c r="B31" s="248"/>
      <c r="C31" s="249"/>
      <c r="D31" s="249"/>
      <c r="E31" s="249"/>
      <c r="F31" s="249"/>
      <c r="G31" s="249"/>
      <c r="H31" s="249"/>
      <c r="I31" s="249"/>
      <c r="J31" s="250"/>
      <c r="K31" s="2" t="str">
        <f>IF(LEN(B31)=0,"",IF(256-LEN(B31)&gt;0,"残り" &amp; 256-LEN(B31) &amp; "文字",IF(256-LEN(B31)=0,"","文字数がオーバーしています")))</f>
        <v/>
      </c>
      <c r="T31" s="130">
        <v>8</v>
      </c>
    </row>
    <row r="32" spans="1:20" ht="56.25" customHeight="1" x14ac:dyDescent="0.15">
      <c r="A32" s="247"/>
      <c r="B32" s="245" t="s">
        <v>150</v>
      </c>
      <c r="C32" s="246"/>
      <c r="D32" s="246"/>
      <c r="E32" s="246"/>
      <c r="F32" s="246"/>
      <c r="G32" s="35"/>
      <c r="H32" s="35"/>
      <c r="I32" s="35"/>
      <c r="J32" s="35"/>
      <c r="K32">
        <f>SUM(G32:J32)</f>
        <v>0</v>
      </c>
      <c r="S32" s="130">
        <v>0</v>
      </c>
      <c r="T32" s="130">
        <v>9</v>
      </c>
    </row>
    <row r="33" spans="1:20" ht="60" customHeight="1" x14ac:dyDescent="0.15">
      <c r="A33" s="247"/>
      <c r="B33" s="248"/>
      <c r="C33" s="249"/>
      <c r="D33" s="249"/>
      <c r="E33" s="249"/>
      <c r="F33" s="249"/>
      <c r="G33" s="249"/>
      <c r="H33" s="249"/>
      <c r="I33" s="249"/>
      <c r="J33" s="250"/>
      <c r="K33" s="2" t="str">
        <f>IF(LEN(B33)=0,"",IF(256-LEN(B33)&gt;0,"残り" &amp; 256-LEN(B33) &amp; "文字",IF(256-LEN(B33)=0,"","文字数がオーバーしています")))</f>
        <v/>
      </c>
      <c r="T33" s="130">
        <v>9</v>
      </c>
    </row>
    <row r="34" spans="1:20" ht="56.25" customHeight="1" x14ac:dyDescent="0.15">
      <c r="A34" s="247"/>
      <c r="B34" s="245" t="s">
        <v>151</v>
      </c>
      <c r="C34" s="246"/>
      <c r="D34" s="246"/>
      <c r="E34" s="246"/>
      <c r="F34" s="246"/>
      <c r="G34" s="35"/>
      <c r="H34" s="35"/>
      <c r="I34" s="35"/>
      <c r="J34" s="35"/>
      <c r="K34">
        <f>SUM(G34:J34)</f>
        <v>0</v>
      </c>
      <c r="S34" s="130">
        <v>0</v>
      </c>
      <c r="T34" s="130">
        <v>10</v>
      </c>
    </row>
    <row r="35" spans="1:20" ht="60" customHeight="1" x14ac:dyDescent="0.15">
      <c r="A35" s="247"/>
      <c r="B35" s="248"/>
      <c r="C35" s="249"/>
      <c r="D35" s="249"/>
      <c r="E35" s="249"/>
      <c r="F35" s="249"/>
      <c r="G35" s="249"/>
      <c r="H35" s="249"/>
      <c r="I35" s="249"/>
      <c r="J35" s="250"/>
      <c r="K35" s="2" t="str">
        <f>IF(LEN(B35)=0,"",IF(256-LEN(B35)&gt;0,"残り" &amp; 256-LEN(B35) &amp; "文字",IF(256-LEN(B35)=0,"","文字数がオーバーしています")))</f>
        <v/>
      </c>
      <c r="T35" s="130">
        <v>10</v>
      </c>
    </row>
    <row r="36" spans="1:20" ht="56.25" customHeight="1" x14ac:dyDescent="0.15">
      <c r="A36" s="247"/>
      <c r="B36" s="245" t="s">
        <v>152</v>
      </c>
      <c r="C36" s="246"/>
      <c r="D36" s="246"/>
      <c r="E36" s="246"/>
      <c r="F36" s="246"/>
      <c r="G36" s="35"/>
      <c r="H36" s="35"/>
      <c r="I36" s="35"/>
      <c r="J36" s="35"/>
      <c r="K36">
        <f>SUM(G36:J36)</f>
        <v>0</v>
      </c>
      <c r="S36" s="130">
        <v>0</v>
      </c>
      <c r="T36" s="130">
        <v>11</v>
      </c>
    </row>
    <row r="37" spans="1:20" ht="60" customHeight="1" x14ac:dyDescent="0.15">
      <c r="A37" s="247"/>
      <c r="B37" s="248"/>
      <c r="C37" s="249"/>
      <c r="D37" s="249"/>
      <c r="E37" s="249"/>
      <c r="F37" s="249"/>
      <c r="G37" s="249"/>
      <c r="H37" s="249"/>
      <c r="I37" s="249"/>
      <c r="J37" s="250"/>
      <c r="K37" s="2" t="str">
        <f>IF(LEN(B37)=0,"",IF(256-LEN(B37)&gt;0,"残り" &amp; 256-LEN(B37) &amp; "文字",IF(256-LEN(B37)=0,"","文字数がオーバーしています")))</f>
        <v/>
      </c>
      <c r="T37" s="130">
        <v>11</v>
      </c>
    </row>
    <row r="38" spans="1:20" ht="56.25" customHeight="1" x14ac:dyDescent="0.15">
      <c r="A38" s="247"/>
      <c r="B38" s="245" t="s">
        <v>153</v>
      </c>
      <c r="C38" s="246"/>
      <c r="D38" s="246"/>
      <c r="E38" s="246"/>
      <c r="F38" s="246"/>
      <c r="G38" s="35"/>
      <c r="H38" s="35"/>
      <c r="I38" s="35"/>
      <c r="J38" s="35"/>
      <c r="K38">
        <f>SUM(G38:J38)</f>
        <v>0</v>
      </c>
      <c r="S38" s="130">
        <v>0</v>
      </c>
      <c r="T38" s="130">
        <v>12</v>
      </c>
    </row>
    <row r="39" spans="1:20" ht="60" customHeight="1" x14ac:dyDescent="0.15">
      <c r="A39" s="247"/>
      <c r="B39" s="248"/>
      <c r="C39" s="249"/>
      <c r="D39" s="249"/>
      <c r="E39" s="249"/>
      <c r="F39" s="249"/>
      <c r="G39" s="249"/>
      <c r="H39" s="249"/>
      <c r="I39" s="249"/>
      <c r="J39" s="250"/>
      <c r="K39" s="2" t="str">
        <f>IF(LEN(B39)=0,"",IF(256-LEN(B39)&gt;0,"残り" &amp; 256-LEN(B39) &amp; "文字",IF(256-LEN(B39)=0,"","文字数がオーバーしています")))</f>
        <v/>
      </c>
      <c r="T39" s="130">
        <v>12</v>
      </c>
    </row>
    <row r="40" spans="1:20" ht="56.25" customHeight="1" x14ac:dyDescent="0.15">
      <c r="A40" s="247"/>
      <c r="B40" s="245" t="s">
        <v>154</v>
      </c>
      <c r="C40" s="246"/>
      <c r="D40" s="246"/>
      <c r="E40" s="246"/>
      <c r="F40" s="246"/>
      <c r="G40" s="35"/>
      <c r="H40" s="35"/>
      <c r="I40" s="35"/>
      <c r="J40" s="35"/>
      <c r="K40">
        <f>SUM(G40:J40)</f>
        <v>0</v>
      </c>
      <c r="S40" s="130">
        <v>0</v>
      </c>
      <c r="T40" s="130">
        <v>13</v>
      </c>
    </row>
    <row r="41" spans="1:20" ht="60" customHeight="1" x14ac:dyDescent="0.15">
      <c r="A41" s="247"/>
      <c r="B41" s="248"/>
      <c r="C41" s="249"/>
      <c r="D41" s="249"/>
      <c r="E41" s="249"/>
      <c r="F41" s="249"/>
      <c r="G41" s="249"/>
      <c r="H41" s="249"/>
      <c r="I41" s="249"/>
      <c r="J41" s="250"/>
      <c r="K41" s="2" t="str">
        <f>IF(LEN(B41)=0,"",IF(256-LEN(B41)&gt;0,"残り" &amp; 256-LEN(B41) &amp; "文字",IF(256-LEN(B41)=0,"","文字数がオーバーしています")))</f>
        <v/>
      </c>
      <c r="T41" s="130">
        <v>13</v>
      </c>
    </row>
    <row r="42" spans="1:20" ht="56.25" customHeight="1" x14ac:dyDescent="0.15">
      <c r="A42" s="247"/>
      <c r="B42" s="245" t="s">
        <v>155</v>
      </c>
      <c r="C42" s="246"/>
      <c r="D42" s="246"/>
      <c r="E42" s="246"/>
      <c r="F42" s="246"/>
      <c r="G42" s="35"/>
      <c r="H42" s="35"/>
      <c r="I42" s="35"/>
      <c r="J42" s="35"/>
      <c r="K42">
        <f>SUM(G42:J42)</f>
        <v>0</v>
      </c>
      <c r="S42" s="130">
        <v>0</v>
      </c>
      <c r="T42" s="130">
        <v>14</v>
      </c>
    </row>
    <row r="43" spans="1:20" ht="60" customHeight="1" x14ac:dyDescent="0.15">
      <c r="A43" s="247"/>
      <c r="B43" s="248"/>
      <c r="C43" s="249"/>
      <c r="D43" s="249"/>
      <c r="E43" s="249"/>
      <c r="F43" s="249"/>
      <c r="G43" s="249"/>
      <c r="H43" s="249"/>
      <c r="I43" s="249"/>
      <c r="J43" s="250"/>
      <c r="K43" s="2" t="str">
        <f>IF(LEN(B43)=0,"",IF(256-LEN(B43)&gt;0,"残り" &amp; 256-LEN(B43) &amp; "文字",IF(256-LEN(B43)=0,"","文字数がオーバーしています")))</f>
        <v/>
      </c>
      <c r="T43" s="130">
        <v>14</v>
      </c>
    </row>
    <row r="44" spans="1:20" ht="56.25" customHeight="1" x14ac:dyDescent="0.15">
      <c r="A44" s="247"/>
      <c r="B44" s="245" t="s">
        <v>156</v>
      </c>
      <c r="C44" s="246"/>
      <c r="D44" s="246"/>
      <c r="E44" s="246"/>
      <c r="F44" s="246"/>
      <c r="G44" s="35"/>
      <c r="H44" s="35"/>
      <c r="I44" s="35"/>
      <c r="J44" s="35"/>
      <c r="K44">
        <f>SUM(G44:J44)</f>
        <v>0</v>
      </c>
      <c r="S44" s="130">
        <v>0</v>
      </c>
      <c r="T44" s="130">
        <v>15</v>
      </c>
    </row>
    <row r="45" spans="1:20" ht="60" customHeight="1" x14ac:dyDescent="0.15">
      <c r="A45" s="247"/>
      <c r="B45" s="248"/>
      <c r="C45" s="249"/>
      <c r="D45" s="249"/>
      <c r="E45" s="249"/>
      <c r="F45" s="249"/>
      <c r="G45" s="249"/>
      <c r="H45" s="249"/>
      <c r="I45" s="249"/>
      <c r="J45" s="250"/>
      <c r="K45" s="2" t="str">
        <f>IF(LEN(B45)=0,"",IF(256-LEN(B45)&gt;0,"残り" &amp; 256-LEN(B45) &amp; "文字",IF(256-LEN(B45)=0,"","文字数がオーバーしています")))</f>
        <v/>
      </c>
      <c r="T45" s="130">
        <v>15</v>
      </c>
    </row>
    <row r="46" spans="1:20" ht="56.25" customHeight="1" x14ac:dyDescent="0.15">
      <c r="A46" s="247"/>
      <c r="B46" s="245" t="s">
        <v>157</v>
      </c>
      <c r="C46" s="246"/>
      <c r="D46" s="246"/>
      <c r="E46" s="246"/>
      <c r="F46" s="246"/>
      <c r="G46" s="35"/>
      <c r="H46" s="35"/>
      <c r="I46" s="35"/>
      <c r="J46" s="35"/>
      <c r="K46">
        <f>SUM(G46:J46)</f>
        <v>0</v>
      </c>
      <c r="S46" s="130">
        <v>0</v>
      </c>
      <c r="T46" s="130">
        <v>16</v>
      </c>
    </row>
    <row r="47" spans="1:20" ht="60" customHeight="1" x14ac:dyDescent="0.15">
      <c r="A47" s="247"/>
      <c r="B47" s="248"/>
      <c r="C47" s="249"/>
      <c r="D47" s="249"/>
      <c r="E47" s="249"/>
      <c r="F47" s="249"/>
      <c r="G47" s="249"/>
      <c r="H47" s="249"/>
      <c r="I47" s="249"/>
      <c r="J47" s="250"/>
      <c r="K47" s="2" t="str">
        <f>IF(LEN(B47)=0,"",IF(256-LEN(B47)&gt;0,"残り" &amp; 256-LEN(B47) &amp; "文字",IF(256-LEN(B47)=0,"","文字数がオーバーしています")))</f>
        <v/>
      </c>
      <c r="T47" s="130">
        <v>16</v>
      </c>
    </row>
  </sheetData>
  <sheetProtection algorithmName="SHA-512" hashValue="KMXw3nOkavpZuDXp2QVUJedJI5/theKxIMJ+TlsifSHRDgfvNKM5fE9s6EuHUSanggXS+gbYNQBQaFKyQJ9yGw==" saltValue="grWNWVAJqvC3+zJ3ZXF+qQ==" spinCount="100000" sheet="1" objects="1" scenarios="1" formatCells="0"/>
  <mergeCells count="63">
    <mergeCell ref="G6:I6"/>
    <mergeCell ref="B11:J11"/>
    <mergeCell ref="A14:A15"/>
    <mergeCell ref="A2:J2"/>
    <mergeCell ref="G14:J14"/>
    <mergeCell ref="B15:F15"/>
    <mergeCell ref="B14:F14"/>
    <mergeCell ref="E4:J4"/>
    <mergeCell ref="C4:D4"/>
    <mergeCell ref="G5:I5"/>
    <mergeCell ref="G7:I7"/>
    <mergeCell ref="G8:I8"/>
    <mergeCell ref="G9:I9"/>
    <mergeCell ref="C3:D3"/>
    <mergeCell ref="E3:J3"/>
    <mergeCell ref="A18:A19"/>
    <mergeCell ref="B19:J19"/>
    <mergeCell ref="B16:F16"/>
    <mergeCell ref="B18:F18"/>
    <mergeCell ref="B17:J17"/>
    <mergeCell ref="A16:A17"/>
    <mergeCell ref="A28:A29"/>
    <mergeCell ref="B29:J29"/>
    <mergeCell ref="B26:F26"/>
    <mergeCell ref="B28:F28"/>
    <mergeCell ref="A20:A21"/>
    <mergeCell ref="B21:J21"/>
    <mergeCell ref="A22:A23"/>
    <mergeCell ref="B23:J23"/>
    <mergeCell ref="B20:F20"/>
    <mergeCell ref="B22:F22"/>
    <mergeCell ref="A24:A25"/>
    <mergeCell ref="B25:J25"/>
    <mergeCell ref="B24:F24"/>
    <mergeCell ref="A26:A27"/>
    <mergeCell ref="B27:J27"/>
    <mergeCell ref="A32:A33"/>
    <mergeCell ref="B33:J33"/>
    <mergeCell ref="B30:F30"/>
    <mergeCell ref="B32:F32"/>
    <mergeCell ref="A34:A35"/>
    <mergeCell ref="B35:J35"/>
    <mergeCell ref="A30:A31"/>
    <mergeCell ref="B31:J31"/>
    <mergeCell ref="B34:F34"/>
    <mergeCell ref="B36:F36"/>
    <mergeCell ref="A40:A41"/>
    <mergeCell ref="B41:J41"/>
    <mergeCell ref="B38:F38"/>
    <mergeCell ref="B40:F40"/>
    <mergeCell ref="A38:A39"/>
    <mergeCell ref="B39:J39"/>
    <mergeCell ref="B42:F42"/>
    <mergeCell ref="B44:F44"/>
    <mergeCell ref="A42:A43"/>
    <mergeCell ref="B43:J43"/>
    <mergeCell ref="A36:A37"/>
    <mergeCell ref="B37:J37"/>
    <mergeCell ref="B46:F46"/>
    <mergeCell ref="A46:A47"/>
    <mergeCell ref="B47:J47"/>
    <mergeCell ref="A44:A45"/>
    <mergeCell ref="B45:J45"/>
  </mergeCells>
  <phoneticPr fontId="2"/>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xr:uid="{00000000-0002-0000-0400-000000000000}">
      <formula1>256</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00000000-0002-0000-0400-000002000000}">
      <formula1>512</formula1>
    </dataValidation>
    <dataValidation type="whole" imeMode="disabled" operator="greaterThanOrEqual" allowBlank="1" showErrorMessage="1" errorTitle="もう一度入力してください！" error="数値が正しくありません。_x000a_" sqref="G8"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election activeCell="G182" sqref="G182"/>
    </sheetView>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〔組織マネジメント：児童発達支援事業〕</v>
      </c>
      <c r="B1" s="4"/>
      <c r="C1" s="4"/>
      <c r="D1" s="4"/>
      <c r="E1" s="3"/>
      <c r="F1" s="140" t="s">
        <v>140</v>
      </c>
      <c r="H1" s="23"/>
    </row>
    <row r="2" spans="1:20" ht="14.25" customHeight="1" x14ac:dyDescent="0.15">
      <c r="A2" s="1"/>
      <c r="B2" s="4"/>
      <c r="C2" s="4"/>
      <c r="F2" s="6" t="str">
        <f>"《事業所名： " &amp; 評価結果報告書!B24 &amp; "》"</f>
        <v>《事業所名： 》</v>
      </c>
      <c r="H2" s="25"/>
    </row>
    <row r="3" spans="1:20" x14ac:dyDescent="0.15">
      <c r="A3" s="71" t="s">
        <v>69</v>
      </c>
      <c r="B3" s="72" t="s">
        <v>130</v>
      </c>
      <c r="F3" s="26"/>
      <c r="G3" s="26"/>
      <c r="H3" s="7"/>
      <c r="I3" s="54"/>
      <c r="J3" s="7"/>
      <c r="K3" s="7"/>
      <c r="L3" s="7"/>
      <c r="M3" s="73"/>
      <c r="N3" s="73"/>
      <c r="O3" s="73"/>
      <c r="P3" s="73"/>
      <c r="Q3" s="73"/>
      <c r="R3" s="73"/>
      <c r="S3" s="73"/>
      <c r="T3" s="73"/>
    </row>
    <row r="4" spans="1:20" ht="18" customHeight="1" thickBot="1" x14ac:dyDescent="0.2">
      <c r="A4" s="77" t="s">
        <v>0</v>
      </c>
      <c r="B4" s="326" t="s">
        <v>76</v>
      </c>
      <c r="C4" s="327"/>
      <c r="D4" s="327"/>
      <c r="E4" s="327"/>
      <c r="F4" s="328"/>
      <c r="H4" s="73"/>
      <c r="I4" s="54"/>
      <c r="J4" s="7" t="s">
        <v>60</v>
      </c>
      <c r="K4" s="7"/>
      <c r="L4" s="73"/>
      <c r="M4" s="73"/>
      <c r="N4" s="73"/>
      <c r="O4" s="73"/>
      <c r="P4" s="73"/>
      <c r="Q4" s="73"/>
      <c r="R4" s="73"/>
      <c r="S4" s="73"/>
      <c r="T4" s="73" t="s">
        <v>61</v>
      </c>
    </row>
    <row r="5" spans="1:20" ht="18" customHeight="1" thickTop="1" x14ac:dyDescent="0.15">
      <c r="A5" s="287">
        <v>1</v>
      </c>
      <c r="B5" s="289" t="s">
        <v>160</v>
      </c>
      <c r="C5" s="290"/>
      <c r="D5" s="290"/>
      <c r="E5" s="290"/>
      <c r="F5" s="291"/>
      <c r="H5" s="73"/>
      <c r="I5" s="54"/>
      <c r="J5" s="7" t="s">
        <v>56</v>
      </c>
      <c r="K5" s="7"/>
      <c r="L5" s="73"/>
      <c r="M5" s="73"/>
      <c r="N5" s="73"/>
      <c r="O5" s="73"/>
      <c r="P5" s="73"/>
      <c r="Q5" s="73"/>
      <c r="R5" s="73"/>
      <c r="S5" s="73"/>
      <c r="T5" s="73" t="s">
        <v>62</v>
      </c>
    </row>
    <row r="6" spans="1:20" s="83" customFormat="1" ht="30" customHeight="1" thickBot="1" x14ac:dyDescent="0.2">
      <c r="A6" s="288"/>
      <c r="B6" s="292" t="s">
        <v>159</v>
      </c>
      <c r="C6" s="293"/>
      <c r="D6" s="293"/>
      <c r="E6" s="293"/>
      <c r="F6" s="294"/>
      <c r="G6" s="78"/>
      <c r="H6" s="79"/>
      <c r="I6" s="80"/>
      <c r="J6" s="81" t="s">
        <v>63</v>
      </c>
      <c r="K6" s="79">
        <v>1</v>
      </c>
      <c r="L6" s="79">
        <v>120</v>
      </c>
      <c r="M6" s="82"/>
      <c r="N6" s="82"/>
      <c r="O6" s="82"/>
      <c r="P6" s="82"/>
      <c r="Q6" s="82"/>
      <c r="R6" s="82"/>
      <c r="S6" s="73"/>
      <c r="T6" s="82"/>
    </row>
    <row r="7" spans="1:20" s="11" customFormat="1" ht="17.25" customHeight="1" x14ac:dyDescent="0.15">
      <c r="A7" s="84"/>
      <c r="B7" s="295" t="s">
        <v>162</v>
      </c>
      <c r="C7" s="296"/>
      <c r="D7" s="296"/>
      <c r="E7" s="296"/>
      <c r="F7" s="297"/>
      <c r="G7" s="85"/>
      <c r="H7" s="86"/>
      <c r="I7" s="87"/>
      <c r="J7" s="7" t="s">
        <v>64</v>
      </c>
      <c r="K7" s="86"/>
      <c r="L7" s="86"/>
      <c r="M7" s="88"/>
      <c r="N7" s="88"/>
      <c r="O7" s="88"/>
      <c r="P7" s="88"/>
      <c r="Q7" s="88"/>
      <c r="R7" s="88"/>
      <c r="S7" s="73"/>
      <c r="T7" s="88"/>
    </row>
    <row r="8" spans="1:20" s="83" customFormat="1" ht="30" customHeight="1" thickBot="1" x14ac:dyDescent="0.2">
      <c r="A8" s="89"/>
      <c r="B8" s="298" t="s">
        <v>161</v>
      </c>
      <c r="C8" s="299"/>
      <c r="D8" s="322" t="s">
        <v>83</v>
      </c>
      <c r="E8" s="322"/>
      <c r="F8" s="113" t="str">
        <f>IF(COUNT(P12:Q24) &gt; 0,COUNT(P12:P24) &amp; "／" &amp; COUNT(P12:Q24),"")</f>
        <v/>
      </c>
      <c r="G8" s="78"/>
      <c r="H8" s="79"/>
      <c r="I8" s="80"/>
      <c r="J8" s="81" t="s">
        <v>65</v>
      </c>
      <c r="K8" s="79">
        <v>1</v>
      </c>
      <c r="L8" s="79">
        <v>546</v>
      </c>
      <c r="M8" s="82"/>
      <c r="N8" s="82"/>
      <c r="O8" s="82"/>
      <c r="P8" s="82"/>
      <c r="Q8" s="82"/>
      <c r="R8" s="82"/>
      <c r="S8" s="73"/>
      <c r="T8" s="82"/>
    </row>
    <row r="9" spans="1:20" x14ac:dyDescent="0.15">
      <c r="A9" s="90"/>
      <c r="B9" s="91" t="s">
        <v>163</v>
      </c>
      <c r="C9" s="323" t="str">
        <f>IF((MIN(I12:I13)=0),"標準項目の「あり」「なし」を選択してください","")</f>
        <v>標準項目の「あり」「なし」を選択してください</v>
      </c>
      <c r="D9" s="323"/>
      <c r="E9" s="323"/>
      <c r="F9" s="324"/>
      <c r="H9" s="73"/>
      <c r="I9" s="54"/>
      <c r="J9" s="7" t="s">
        <v>66</v>
      </c>
      <c r="K9" s="7">
        <v>1</v>
      </c>
      <c r="L9" s="73">
        <v>17430</v>
      </c>
      <c r="M9" s="73"/>
      <c r="N9" s="73"/>
      <c r="O9" s="73"/>
      <c r="P9" s="73"/>
      <c r="Q9" s="73"/>
      <c r="R9" s="73"/>
      <c r="S9" s="73"/>
      <c r="T9" s="73"/>
    </row>
    <row r="10" spans="1:20" s="95" customFormat="1" ht="37.5" customHeight="1" x14ac:dyDescent="0.15">
      <c r="A10" s="92" t="s">
        <v>57</v>
      </c>
      <c r="B10" s="271" t="s">
        <v>164</v>
      </c>
      <c r="C10" s="272"/>
      <c r="D10" s="325" t="str">
        <f xml:space="preserve"> "評点（" &amp; REPT("○",COUNT(P12:P13)) &amp; REPT("●",COUNT(Q12:Q13)) &amp; "）"</f>
        <v>評点（）</v>
      </c>
      <c r="E10" s="325"/>
      <c r="F10" s="112" t="str">
        <f>IF(COUNT(R12:R13)&gt;0,"・非該当" &amp; COUNT(R12:R13),"")</f>
        <v/>
      </c>
      <c r="G10" s="78"/>
      <c r="H10" s="93"/>
      <c r="I10" s="94" t="str">
        <f>IF(MIN(I12:I13)=0,"",IF(COUNT(P12:Q13)=0,"-",IF(COUNT(P12:Q13)=COUNT(P12:P13),"A",IF(COUNT(P12:P13)=0,"C","B"))))</f>
        <v/>
      </c>
      <c r="J10" s="7" t="s">
        <v>51</v>
      </c>
      <c r="K10" s="94"/>
      <c r="L10" s="93"/>
      <c r="M10" s="93"/>
      <c r="N10" s="93"/>
      <c r="O10" s="93"/>
      <c r="P10" s="93"/>
      <c r="Q10" s="93"/>
      <c r="R10" s="93"/>
      <c r="S10" s="73"/>
      <c r="T10" s="93"/>
    </row>
    <row r="11" spans="1:20" x14ac:dyDescent="0.15">
      <c r="A11" s="90"/>
      <c r="B11" s="111" t="s">
        <v>52</v>
      </c>
      <c r="C11" s="314" t="s">
        <v>53</v>
      </c>
      <c r="D11" s="315"/>
      <c r="E11" s="315"/>
      <c r="F11" s="316"/>
      <c r="H11" s="73"/>
      <c r="I11" s="54"/>
      <c r="J11" s="7" t="s">
        <v>54</v>
      </c>
      <c r="K11" s="7"/>
      <c r="L11" s="73"/>
      <c r="M11" s="73"/>
      <c r="N11" s="73"/>
      <c r="O11" s="73"/>
      <c r="P11" s="73"/>
      <c r="Q11" s="73"/>
      <c r="R11" s="73"/>
      <c r="S11" s="73"/>
      <c r="T11" s="73"/>
    </row>
    <row r="12" spans="1:20" ht="37.5" customHeight="1" x14ac:dyDescent="0.15">
      <c r="A12" s="90"/>
      <c r="B12" s="96"/>
      <c r="C12" s="292" t="s">
        <v>165</v>
      </c>
      <c r="D12" s="293"/>
      <c r="E12" s="317"/>
      <c r="F12" s="97"/>
      <c r="G12" s="78"/>
      <c r="H12" s="73"/>
      <c r="I12" s="54">
        <v>0</v>
      </c>
      <c r="J12" s="7" t="s">
        <v>55</v>
      </c>
      <c r="K12" s="7">
        <v>1</v>
      </c>
      <c r="L12" s="73">
        <v>60031</v>
      </c>
      <c r="M12" s="73"/>
      <c r="N12" s="73"/>
      <c r="O12" s="73"/>
      <c r="P12" s="73" t="str">
        <f>IF(I12=3,1,"")</f>
        <v/>
      </c>
      <c r="Q12" s="73" t="str">
        <f>IF(I12=2,1,"")</f>
        <v/>
      </c>
      <c r="R12" s="73" t="str">
        <f>IF(I12=1,1,"")</f>
        <v/>
      </c>
      <c r="S12" s="73"/>
      <c r="T12" s="73"/>
    </row>
    <row r="13" spans="1:20" ht="37.5" customHeight="1" thickBot="1" x14ac:dyDescent="0.2">
      <c r="A13" s="90"/>
      <c r="B13" s="96"/>
      <c r="C13" s="292" t="s">
        <v>166</v>
      </c>
      <c r="D13" s="293"/>
      <c r="E13" s="317"/>
      <c r="F13" s="97"/>
      <c r="G13" s="78"/>
      <c r="H13" s="73"/>
      <c r="I13" s="54">
        <v>0</v>
      </c>
      <c r="J13" s="7" t="s">
        <v>55</v>
      </c>
      <c r="K13" s="7">
        <v>2</v>
      </c>
      <c r="L13" s="73">
        <v>60032</v>
      </c>
      <c r="M13" s="73"/>
      <c r="N13" s="73"/>
      <c r="O13" s="73"/>
      <c r="P13" s="73" t="str">
        <f>IF(I13=3,1,"")</f>
        <v/>
      </c>
      <c r="Q13" s="73" t="str">
        <f>IF(I13=2,1,"")</f>
        <v/>
      </c>
      <c r="R13" s="73" t="str">
        <f>IF(I13=1,1,"")</f>
        <v/>
      </c>
      <c r="S13" s="73"/>
      <c r="T13" s="73"/>
    </row>
    <row r="14" spans="1:20" x14ac:dyDescent="0.15">
      <c r="A14" s="90"/>
      <c r="B14" s="91" t="s">
        <v>167</v>
      </c>
      <c r="C14" s="323" t="str">
        <f>IF((MIN(I17:I18)=0),"標準項目の「あり」「なし」を選択してください","")</f>
        <v>標準項目の「あり」「なし」を選択してください</v>
      </c>
      <c r="D14" s="323"/>
      <c r="E14" s="323"/>
      <c r="F14" s="324"/>
      <c r="H14" s="73"/>
      <c r="I14" s="54"/>
      <c r="J14" s="7" t="s">
        <v>66</v>
      </c>
      <c r="K14" s="7">
        <v>2</v>
      </c>
      <c r="L14" s="73">
        <v>17431</v>
      </c>
      <c r="M14" s="73"/>
      <c r="N14" s="73"/>
      <c r="O14" s="73"/>
      <c r="P14" s="73"/>
      <c r="Q14" s="73"/>
      <c r="R14" s="73"/>
      <c r="S14" s="73"/>
      <c r="T14" s="73"/>
    </row>
    <row r="15" spans="1:20" s="95" customFormat="1" ht="37.5" customHeight="1" x14ac:dyDescent="0.15">
      <c r="A15" s="92" t="s">
        <v>57</v>
      </c>
      <c r="B15" s="271" t="s">
        <v>168</v>
      </c>
      <c r="C15" s="272"/>
      <c r="D15" s="325" t="str">
        <f xml:space="preserve"> "評点（" &amp; REPT("○",COUNT(P17:P18)) &amp; REPT("●",COUNT(Q17:Q18)) &amp; "）"</f>
        <v>評点（）</v>
      </c>
      <c r="E15" s="325"/>
      <c r="F15" s="112" t="str">
        <f>IF(COUNT(R17:R18)&gt;0,"・非該当" &amp; COUNT(R17:R18),"")</f>
        <v/>
      </c>
      <c r="G15" s="78"/>
      <c r="H15" s="93"/>
      <c r="I15" s="94" t="str">
        <f>IF(MIN(I17:I18)=0,"",IF(COUNT(P17:Q18)=0,"-",IF(COUNT(P17:Q18)=COUNT(P17:P18),"A",IF(COUNT(P17:P18)=0,"C","B"))))</f>
        <v/>
      </c>
      <c r="J15" s="7" t="s">
        <v>51</v>
      </c>
      <c r="K15" s="94"/>
      <c r="L15" s="93"/>
      <c r="M15" s="93"/>
      <c r="N15" s="93"/>
      <c r="O15" s="93"/>
      <c r="P15" s="93"/>
      <c r="Q15" s="93"/>
      <c r="R15" s="93"/>
      <c r="S15" s="73"/>
      <c r="T15" s="93"/>
    </row>
    <row r="16" spans="1:20" x14ac:dyDescent="0.15">
      <c r="A16" s="90"/>
      <c r="B16" s="111" t="s">
        <v>52</v>
      </c>
      <c r="C16" s="314" t="s">
        <v>53</v>
      </c>
      <c r="D16" s="315"/>
      <c r="E16" s="315"/>
      <c r="F16" s="316"/>
      <c r="H16" s="73"/>
      <c r="I16" s="54"/>
      <c r="J16" s="7" t="s">
        <v>54</v>
      </c>
      <c r="K16" s="7"/>
      <c r="L16" s="73"/>
      <c r="M16" s="73"/>
      <c r="N16" s="73"/>
      <c r="O16" s="73"/>
      <c r="P16" s="73"/>
      <c r="Q16" s="73"/>
      <c r="R16" s="73"/>
      <c r="S16" s="73"/>
      <c r="T16" s="73"/>
    </row>
    <row r="17" spans="1:20" ht="37.5" customHeight="1" x14ac:dyDescent="0.15">
      <c r="A17" s="90"/>
      <c r="B17" s="96"/>
      <c r="C17" s="292" t="s">
        <v>169</v>
      </c>
      <c r="D17" s="293"/>
      <c r="E17" s="317"/>
      <c r="F17" s="97"/>
      <c r="G17" s="78"/>
      <c r="H17" s="73"/>
      <c r="I17" s="54">
        <v>0</v>
      </c>
      <c r="J17" s="7" t="s">
        <v>55</v>
      </c>
      <c r="K17" s="7">
        <v>1</v>
      </c>
      <c r="L17" s="73">
        <v>60033</v>
      </c>
      <c r="M17" s="73"/>
      <c r="N17" s="73"/>
      <c r="O17" s="73"/>
      <c r="P17" s="73" t="str">
        <f>IF(I17=3,1,"")</f>
        <v/>
      </c>
      <c r="Q17" s="73" t="str">
        <f>IF(I17=2,1,"")</f>
        <v/>
      </c>
      <c r="R17" s="73" t="str">
        <f>IF(I17=1,1,"")</f>
        <v/>
      </c>
      <c r="S17" s="73"/>
      <c r="T17" s="73"/>
    </row>
    <row r="18" spans="1:20" ht="37.5" customHeight="1" thickBot="1" x14ac:dyDescent="0.2">
      <c r="A18" s="90"/>
      <c r="B18" s="96"/>
      <c r="C18" s="292" t="s">
        <v>170</v>
      </c>
      <c r="D18" s="293"/>
      <c r="E18" s="317"/>
      <c r="F18" s="97"/>
      <c r="G18" s="78"/>
      <c r="H18" s="73"/>
      <c r="I18" s="54">
        <v>0</v>
      </c>
      <c r="J18" s="7" t="s">
        <v>55</v>
      </c>
      <c r="K18" s="7">
        <v>2</v>
      </c>
      <c r="L18" s="73">
        <v>60034</v>
      </c>
      <c r="M18" s="73"/>
      <c r="N18" s="73"/>
      <c r="O18" s="73"/>
      <c r="P18" s="73" t="str">
        <f>IF(I18=3,1,"")</f>
        <v/>
      </c>
      <c r="Q18" s="73" t="str">
        <f>IF(I18=2,1,"")</f>
        <v/>
      </c>
      <c r="R18" s="73" t="str">
        <f>IF(I18=1,1,"")</f>
        <v/>
      </c>
      <c r="S18" s="73"/>
      <c r="T18" s="73"/>
    </row>
    <row r="19" spans="1:20" x14ac:dyDescent="0.15">
      <c r="A19" s="90"/>
      <c r="B19" s="91" t="s">
        <v>171</v>
      </c>
      <c r="C19" s="323" t="str">
        <f>IF((MIN(I22:I24)=0),"標準項目の「あり」「なし」を選択してください","")</f>
        <v>標準項目の「あり」「なし」を選択してください</v>
      </c>
      <c r="D19" s="323"/>
      <c r="E19" s="323"/>
      <c r="F19" s="324"/>
      <c r="H19" s="73"/>
      <c r="I19" s="54"/>
      <c r="J19" s="7" t="s">
        <v>66</v>
      </c>
      <c r="K19" s="7">
        <v>3</v>
      </c>
      <c r="L19" s="73">
        <v>17432</v>
      </c>
      <c r="M19" s="73"/>
      <c r="N19" s="73"/>
      <c r="O19" s="73"/>
      <c r="P19" s="73"/>
      <c r="Q19" s="73"/>
      <c r="R19" s="73"/>
      <c r="S19" s="73"/>
      <c r="T19" s="73"/>
    </row>
    <row r="20" spans="1:20" s="95" customFormat="1" ht="37.5" customHeight="1" x14ac:dyDescent="0.15">
      <c r="A20" s="92" t="s">
        <v>57</v>
      </c>
      <c r="B20" s="271" t="s">
        <v>172</v>
      </c>
      <c r="C20" s="272"/>
      <c r="D20" s="325" t="str">
        <f xml:space="preserve"> "評点（" &amp; REPT("○",COUNT(P22:P24)) &amp; REPT("●",COUNT(Q22:Q24)) &amp; "）"</f>
        <v>評点（）</v>
      </c>
      <c r="E20" s="325"/>
      <c r="F20" s="112" t="str">
        <f>IF(COUNT(R22:R24)&gt;0,"・非該当" &amp; COUNT(R22:R24),"")</f>
        <v/>
      </c>
      <c r="G20" s="78"/>
      <c r="H20" s="93"/>
      <c r="I20" s="94" t="str">
        <f>IF(MIN(I22:I24)=0,"",IF(COUNT(P22:Q24)=0,"-",IF(COUNT(P22:Q24)=COUNT(P22:P24),"A",IF(COUNT(P22:P24)=0,"C","B"))))</f>
        <v/>
      </c>
      <c r="J20" s="7" t="s">
        <v>51</v>
      </c>
      <c r="K20" s="94"/>
      <c r="L20" s="93"/>
      <c r="M20" s="93"/>
      <c r="N20" s="93"/>
      <c r="O20" s="93"/>
      <c r="P20" s="93"/>
      <c r="Q20" s="93"/>
      <c r="R20" s="93"/>
      <c r="S20" s="73"/>
      <c r="T20" s="93"/>
    </row>
    <row r="21" spans="1:20" x14ac:dyDescent="0.15">
      <c r="A21" s="90"/>
      <c r="B21" s="111" t="s">
        <v>52</v>
      </c>
      <c r="C21" s="314" t="s">
        <v>53</v>
      </c>
      <c r="D21" s="315"/>
      <c r="E21" s="315"/>
      <c r="F21" s="316"/>
      <c r="H21" s="73"/>
      <c r="I21" s="54"/>
      <c r="J21" s="7" t="s">
        <v>54</v>
      </c>
      <c r="K21" s="7"/>
      <c r="L21" s="73"/>
      <c r="M21" s="73"/>
      <c r="N21" s="73"/>
      <c r="O21" s="73"/>
      <c r="P21" s="73"/>
      <c r="Q21" s="73"/>
      <c r="R21" s="73"/>
      <c r="S21" s="73"/>
      <c r="T21" s="73"/>
    </row>
    <row r="22" spans="1:20" ht="37.5" customHeight="1" x14ac:dyDescent="0.15">
      <c r="A22" s="90"/>
      <c r="B22" s="96"/>
      <c r="C22" s="292" t="s">
        <v>173</v>
      </c>
      <c r="D22" s="293"/>
      <c r="E22" s="317"/>
      <c r="F22" s="97"/>
      <c r="G22" s="78"/>
      <c r="H22" s="73"/>
      <c r="I22" s="54">
        <v>0</v>
      </c>
      <c r="J22" s="7" t="s">
        <v>55</v>
      </c>
      <c r="K22" s="7">
        <v>1</v>
      </c>
      <c r="L22" s="73">
        <v>60035</v>
      </c>
      <c r="M22" s="73"/>
      <c r="N22" s="73"/>
      <c r="O22" s="73"/>
      <c r="P22" s="73" t="str">
        <f>IF(I22=3,1,"")</f>
        <v/>
      </c>
      <c r="Q22" s="73" t="str">
        <f>IF(I22=2,1,"")</f>
        <v/>
      </c>
      <c r="R22" s="73" t="str">
        <f>IF(I22=1,1,"")</f>
        <v/>
      </c>
      <c r="S22" s="73"/>
      <c r="T22" s="73"/>
    </row>
    <row r="23" spans="1:20" ht="37.5" customHeight="1" x14ac:dyDescent="0.15">
      <c r="A23" s="90"/>
      <c r="B23" s="96"/>
      <c r="C23" s="292" t="s">
        <v>174</v>
      </c>
      <c r="D23" s="293"/>
      <c r="E23" s="317"/>
      <c r="F23" s="97"/>
      <c r="G23" s="78"/>
      <c r="H23" s="73"/>
      <c r="I23" s="54">
        <v>0</v>
      </c>
      <c r="J23" s="7" t="s">
        <v>55</v>
      </c>
      <c r="K23" s="7">
        <v>2</v>
      </c>
      <c r="L23" s="73">
        <v>60036</v>
      </c>
      <c r="M23" s="73"/>
      <c r="N23" s="73"/>
      <c r="O23" s="73"/>
      <c r="P23" s="73" t="str">
        <f>IF(I23=3,1,"")</f>
        <v/>
      </c>
      <c r="Q23" s="73" t="str">
        <f>IF(I23=2,1,"")</f>
        <v/>
      </c>
      <c r="R23" s="73" t="str">
        <f>IF(I23=1,1,"")</f>
        <v/>
      </c>
      <c r="S23" s="73"/>
      <c r="T23" s="73"/>
    </row>
    <row r="24" spans="1:20" ht="37.5" customHeight="1" thickBot="1" x14ac:dyDescent="0.2">
      <c r="A24" s="90"/>
      <c r="B24" s="96"/>
      <c r="C24" s="292" t="s">
        <v>175</v>
      </c>
      <c r="D24" s="293"/>
      <c r="E24" s="317"/>
      <c r="F24" s="97"/>
      <c r="G24" s="78"/>
      <c r="H24" s="73"/>
      <c r="I24" s="54">
        <v>0</v>
      </c>
      <c r="J24" s="7" t="s">
        <v>55</v>
      </c>
      <c r="K24" s="7">
        <v>3</v>
      </c>
      <c r="L24" s="73">
        <v>60037</v>
      </c>
      <c r="M24" s="73"/>
      <c r="N24" s="73"/>
      <c r="O24" s="73"/>
      <c r="P24" s="73" t="str">
        <f>IF(I24=3,1,"")</f>
        <v/>
      </c>
      <c r="Q24" s="73" t="str">
        <f>IF(I24=2,1,"")</f>
        <v/>
      </c>
      <c r="R24" s="73" t="str">
        <f>IF(I24=1,1,"")</f>
        <v/>
      </c>
      <c r="S24" s="73"/>
      <c r="T24" s="73"/>
    </row>
    <row r="25" spans="1:20" ht="20.25" customHeight="1" x14ac:dyDescent="0.15">
      <c r="A25" s="98"/>
      <c r="B25" s="318" t="s">
        <v>176</v>
      </c>
      <c r="C25" s="319"/>
      <c r="D25" s="320" t="str">
        <f>IF(AND(LEN(case1_1)&lt;&gt;0,COUNT(R12:R24)=7),checkB_1,(IF(LEN(checkA_1)&lt;&gt;0,checkA_1, checkB_1)))</f>
        <v>カテゴリー1の講評を入力してください</v>
      </c>
      <c r="E25" s="320"/>
      <c r="F25" s="321"/>
      <c r="H25" s="73"/>
      <c r="I25" s="54"/>
      <c r="J25" s="7" t="s">
        <v>56</v>
      </c>
      <c r="K25" s="7"/>
      <c r="L25" s="73"/>
      <c r="M25" s="73"/>
      <c r="N25" s="73"/>
      <c r="O25" s="73"/>
      <c r="P25" s="73"/>
      <c r="Q25" s="73"/>
      <c r="R25" s="73"/>
      <c r="S25" s="73"/>
      <c r="T25" s="73"/>
    </row>
    <row r="26" spans="1:20" s="102" customFormat="1" ht="21" customHeight="1" x14ac:dyDescent="0.15">
      <c r="A26" s="109"/>
      <c r="B26" s="301"/>
      <c r="C26" s="302"/>
      <c r="D26" s="302"/>
      <c r="E26" s="302"/>
      <c r="F26" s="303"/>
      <c r="G26" s="2" t="str">
        <f>IF(LEN(B26)=0,"",IF(40-LEN(B26)&gt;0,"残り" &amp; 40-LEN(B26) &amp; "文字",IF(40-LEN(B26)=0,"","文字数がオーバーしています")))</f>
        <v/>
      </c>
      <c r="H26" s="99"/>
      <c r="I26" s="100"/>
      <c r="J26" s="7" t="s">
        <v>77</v>
      </c>
      <c r="K26" s="99"/>
      <c r="L26" s="99"/>
      <c r="M26" s="101"/>
      <c r="N26" s="101"/>
      <c r="O26" s="101"/>
      <c r="P26" s="101"/>
      <c r="Q26" s="101"/>
      <c r="R26" s="101"/>
      <c r="S26" s="73"/>
      <c r="T26" s="101"/>
    </row>
    <row r="27" spans="1:20" s="102" customFormat="1" ht="65.099999999999994" customHeight="1" x14ac:dyDescent="0.15">
      <c r="A27" s="110"/>
      <c r="B27" s="304"/>
      <c r="C27" s="305"/>
      <c r="D27" s="305"/>
      <c r="E27" s="305"/>
      <c r="F27" s="306"/>
      <c r="G27" s="2" t="str">
        <f>IF(LEN(B27)=0,"",IF(256-LEN(B27)&gt;0,"残り" &amp; 256-LEN(B27) &amp; "文字",IF(256-LEN(B27)=0,"","文字数がオーバーしています")))</f>
        <v/>
      </c>
      <c r="H27" s="99"/>
      <c r="I27" s="100"/>
      <c r="J27" s="7" t="s">
        <v>80</v>
      </c>
      <c r="K27" s="99"/>
      <c r="L27" s="99"/>
      <c r="M27" s="101"/>
      <c r="N27" s="101"/>
      <c r="O27" s="101"/>
      <c r="P27" s="101"/>
      <c r="Q27" s="101"/>
      <c r="R27" s="101"/>
      <c r="S27" s="73"/>
      <c r="T27" s="101"/>
    </row>
    <row r="28" spans="1:20" s="102" customFormat="1" ht="21" customHeight="1" x14ac:dyDescent="0.15">
      <c r="A28" s="110"/>
      <c r="B28" s="307"/>
      <c r="C28" s="308"/>
      <c r="D28" s="308"/>
      <c r="E28" s="308"/>
      <c r="F28" s="309"/>
      <c r="G28" s="2" t="str">
        <f>IF(LEN(B28)=0,"",IF(40-LEN(B28)&gt;0,"残り" &amp; 40-LEN(B28) &amp; "文字",IF(40-LEN(B28)=0,"","文字数がオーバーしています")))</f>
        <v/>
      </c>
      <c r="H28" s="99"/>
      <c r="I28" s="100"/>
      <c r="J28" s="7" t="s">
        <v>78</v>
      </c>
      <c r="K28" s="99"/>
      <c r="L28" s="99"/>
      <c r="M28" s="101"/>
      <c r="N28" s="101"/>
      <c r="O28" s="101"/>
      <c r="P28" s="101"/>
      <c r="Q28" s="101"/>
      <c r="R28" s="101"/>
      <c r="S28" s="73"/>
      <c r="T28" s="101"/>
    </row>
    <row r="29" spans="1:20" s="102" customFormat="1" ht="65.099999999999994" customHeight="1" x14ac:dyDescent="0.15">
      <c r="A29" s="110"/>
      <c r="B29" s="310"/>
      <c r="C29" s="310"/>
      <c r="D29" s="310"/>
      <c r="E29" s="310"/>
      <c r="F29" s="311"/>
      <c r="G29" s="2" t="str">
        <f>IF(LEN(B29)=0,"",IF(256-LEN(B29)&gt;0,"残り" &amp; 256-LEN(B29) &amp; "文字",IF(256-LEN(B29)=0,"","文字数がオーバーしています")))</f>
        <v/>
      </c>
      <c r="H29" s="99"/>
      <c r="I29" s="100"/>
      <c r="J29" s="7" t="s">
        <v>81</v>
      </c>
      <c r="K29" s="99"/>
      <c r="L29" s="99"/>
      <c r="M29" s="101"/>
      <c r="N29" s="101"/>
      <c r="O29" s="101"/>
      <c r="P29" s="101"/>
      <c r="Q29" s="101"/>
      <c r="R29" s="101"/>
      <c r="S29" s="73"/>
      <c r="T29" s="101"/>
    </row>
    <row r="30" spans="1:20" s="102" customFormat="1" ht="21" customHeight="1" x14ac:dyDescent="0.15">
      <c r="A30" s="110"/>
      <c r="B30" s="307"/>
      <c r="C30" s="308"/>
      <c r="D30" s="308"/>
      <c r="E30" s="308"/>
      <c r="F30" s="309"/>
      <c r="G30" s="2" t="str">
        <f>IF(LEN(B30)=0,"",IF(40-LEN(B30)&gt;0,"残り" &amp; 40-LEN(B30) &amp; "文字",IF(40-LEN(B30)=0,"","文字数がオーバーしています")))</f>
        <v/>
      </c>
      <c r="H30" s="99"/>
      <c r="I30" s="100"/>
      <c r="J30" s="7" t="s">
        <v>79</v>
      </c>
      <c r="K30" s="99"/>
      <c r="L30" s="99"/>
      <c r="M30" s="101"/>
      <c r="N30" s="101"/>
      <c r="O30" s="101"/>
      <c r="P30" s="101"/>
      <c r="Q30" s="101"/>
      <c r="R30" s="101"/>
      <c r="S30" s="73"/>
      <c r="T30" s="101"/>
    </row>
    <row r="31" spans="1:20" s="102" customFormat="1" ht="65.099999999999994" customHeight="1" thickBot="1" x14ac:dyDescent="0.2">
      <c r="A31" s="103"/>
      <c r="B31" s="312"/>
      <c r="C31" s="312"/>
      <c r="D31" s="312"/>
      <c r="E31" s="312"/>
      <c r="F31" s="313"/>
      <c r="G31" s="2" t="str">
        <f>IF(LEN(B31)=0,"",IF(256-LEN(B31)&gt;0,"残り" &amp; 256-LEN(B31) &amp; "文字",IF(256-LEN(B31)=0,"","文字数がオーバーしています")))</f>
        <v/>
      </c>
      <c r="H31" s="99"/>
      <c r="I31" s="100"/>
      <c r="J31" s="7" t="s">
        <v>82</v>
      </c>
      <c r="K31" s="99"/>
      <c r="L31" s="99"/>
      <c r="M31" s="101"/>
      <c r="N31" s="101"/>
      <c r="O31" s="101"/>
      <c r="P31" s="101"/>
      <c r="Q31" s="101"/>
      <c r="R31" s="101"/>
      <c r="S31" s="73"/>
      <c r="T31" s="101"/>
    </row>
    <row r="32" spans="1:20" ht="18" customHeight="1" thickTop="1" x14ac:dyDescent="0.15">
      <c r="A32" s="287">
        <v>2</v>
      </c>
      <c r="B32" s="289" t="s">
        <v>178</v>
      </c>
      <c r="C32" s="290"/>
      <c r="D32" s="290"/>
      <c r="E32" s="290"/>
      <c r="F32" s="291"/>
      <c r="H32" s="73"/>
      <c r="I32" s="54"/>
      <c r="J32" s="7" t="s">
        <v>56</v>
      </c>
      <c r="K32" s="7"/>
      <c r="L32" s="73"/>
      <c r="M32" s="73"/>
      <c r="N32" s="73"/>
      <c r="O32" s="73"/>
      <c r="P32" s="73"/>
      <c r="Q32" s="73"/>
      <c r="R32" s="73"/>
      <c r="S32" s="73"/>
      <c r="T32" s="73" t="s">
        <v>62</v>
      </c>
    </row>
    <row r="33" spans="1:20" s="83" customFormat="1" ht="30" customHeight="1" thickBot="1" x14ac:dyDescent="0.2">
      <c r="A33" s="288"/>
      <c r="B33" s="292" t="s">
        <v>177</v>
      </c>
      <c r="C33" s="293"/>
      <c r="D33" s="293"/>
      <c r="E33" s="293"/>
      <c r="F33" s="294"/>
      <c r="G33" s="78"/>
      <c r="H33" s="79"/>
      <c r="I33" s="80"/>
      <c r="J33" s="81" t="s">
        <v>63</v>
      </c>
      <c r="K33" s="79">
        <v>2</v>
      </c>
      <c r="L33" s="79">
        <v>121</v>
      </c>
      <c r="M33" s="82"/>
      <c r="N33" s="82"/>
      <c r="O33" s="82"/>
      <c r="P33" s="82"/>
      <c r="Q33" s="82"/>
      <c r="R33" s="82"/>
      <c r="S33" s="73"/>
      <c r="T33" s="82"/>
    </row>
    <row r="34" spans="1:20" s="11" customFormat="1" ht="17.25" customHeight="1" x14ac:dyDescent="0.15">
      <c r="A34" s="84"/>
      <c r="B34" s="295" t="s">
        <v>180</v>
      </c>
      <c r="C34" s="296"/>
      <c r="D34" s="296"/>
      <c r="E34" s="296"/>
      <c r="F34" s="297"/>
      <c r="G34" s="85"/>
      <c r="H34" s="86"/>
      <c r="I34" s="87"/>
      <c r="J34" s="7" t="s">
        <v>64</v>
      </c>
      <c r="K34" s="86"/>
      <c r="L34" s="86"/>
      <c r="M34" s="88"/>
      <c r="N34" s="88"/>
      <c r="O34" s="88"/>
      <c r="P34" s="88"/>
      <c r="Q34" s="88"/>
      <c r="R34" s="88"/>
      <c r="S34" s="73"/>
      <c r="T34" s="88"/>
    </row>
    <row r="35" spans="1:20" s="83" customFormat="1" ht="30" customHeight="1" thickBot="1" x14ac:dyDescent="0.2">
      <c r="A35" s="89"/>
      <c r="B35" s="298" t="s">
        <v>179</v>
      </c>
      <c r="C35" s="299"/>
      <c r="D35" s="322" t="s">
        <v>83</v>
      </c>
      <c r="E35" s="322"/>
      <c r="F35" s="113" t="str">
        <f>IF(COUNT(P39:Q44) &gt; 0,COUNT(P39:P44) &amp; "／" &amp; COUNT(P39:Q44),"")</f>
        <v/>
      </c>
      <c r="G35" s="78"/>
      <c r="H35" s="79"/>
      <c r="I35" s="80"/>
      <c r="J35" s="81" t="s">
        <v>65</v>
      </c>
      <c r="K35" s="79">
        <v>1</v>
      </c>
      <c r="L35" s="79">
        <v>547</v>
      </c>
      <c r="M35" s="82"/>
      <c r="N35" s="82"/>
      <c r="O35" s="82"/>
      <c r="P35" s="82"/>
      <c r="Q35" s="82"/>
      <c r="R35" s="82"/>
      <c r="S35" s="73"/>
      <c r="T35" s="82"/>
    </row>
    <row r="36" spans="1:20" x14ac:dyDescent="0.15">
      <c r="A36" s="90"/>
      <c r="B36" s="91" t="s">
        <v>163</v>
      </c>
      <c r="C36" s="323" t="str">
        <f>IF((MIN(I39:I44)=0),"標準項目の「あり」「なし」を選択してください","")</f>
        <v>標準項目の「あり」「なし」を選択してください</v>
      </c>
      <c r="D36" s="323"/>
      <c r="E36" s="323"/>
      <c r="F36" s="324"/>
      <c r="H36" s="73"/>
      <c r="I36" s="54"/>
      <c r="J36" s="7" t="s">
        <v>66</v>
      </c>
      <c r="K36" s="7">
        <v>1</v>
      </c>
      <c r="L36" s="73">
        <v>17433</v>
      </c>
      <c r="M36" s="73"/>
      <c r="N36" s="73"/>
      <c r="O36" s="73"/>
      <c r="P36" s="73"/>
      <c r="Q36" s="73"/>
      <c r="R36" s="73"/>
      <c r="S36" s="73"/>
      <c r="T36" s="73"/>
    </row>
    <row r="37" spans="1:20" s="95" customFormat="1" ht="37.5" customHeight="1" x14ac:dyDescent="0.15">
      <c r="A37" s="92" t="s">
        <v>57</v>
      </c>
      <c r="B37" s="271" t="s">
        <v>179</v>
      </c>
      <c r="C37" s="272"/>
      <c r="D37" s="325" t="str">
        <f xml:space="preserve"> "評点（" &amp; REPT("○",COUNT(P39:P44)) &amp; REPT("●",COUNT(Q39:Q44)) &amp; "）"</f>
        <v>評点（）</v>
      </c>
      <c r="E37" s="325"/>
      <c r="F37" s="112" t="str">
        <f>IF(COUNT(R39:R44)&gt;0,"・非該当" &amp; COUNT(R39:R44),"")</f>
        <v/>
      </c>
      <c r="G37" s="78"/>
      <c r="H37" s="93"/>
      <c r="I37" s="94" t="str">
        <f>IF(MIN(I39:I44)=0,"",IF(COUNT(P39:Q44)=0,"-",IF(COUNT(P39:Q44)=COUNT(P39:P44),"A",IF(COUNT(P39:P44)=0,"C","B"))))</f>
        <v/>
      </c>
      <c r="J37" s="7" t="s">
        <v>51</v>
      </c>
      <c r="K37" s="94"/>
      <c r="L37" s="93"/>
      <c r="M37" s="93"/>
      <c r="N37" s="93"/>
      <c r="O37" s="93"/>
      <c r="P37" s="93"/>
      <c r="Q37" s="93"/>
      <c r="R37" s="93"/>
      <c r="S37" s="73"/>
      <c r="T37" s="93"/>
    </row>
    <row r="38" spans="1:20" x14ac:dyDescent="0.15">
      <c r="A38" s="90"/>
      <c r="B38" s="111" t="s">
        <v>52</v>
      </c>
      <c r="C38" s="314" t="s">
        <v>53</v>
      </c>
      <c r="D38" s="315"/>
      <c r="E38" s="315"/>
      <c r="F38" s="316"/>
      <c r="H38" s="73"/>
      <c r="I38" s="54"/>
      <c r="J38" s="7" t="s">
        <v>54</v>
      </c>
      <c r="K38" s="7"/>
      <c r="L38" s="73"/>
      <c r="M38" s="73"/>
      <c r="N38" s="73"/>
      <c r="O38" s="73"/>
      <c r="P38" s="73"/>
      <c r="Q38" s="73"/>
      <c r="R38" s="73"/>
      <c r="S38" s="73"/>
      <c r="T38" s="73"/>
    </row>
    <row r="39" spans="1:20" ht="37.5" customHeight="1" x14ac:dyDescent="0.15">
      <c r="A39" s="90"/>
      <c r="B39" s="96"/>
      <c r="C39" s="292" t="s">
        <v>181</v>
      </c>
      <c r="D39" s="293"/>
      <c r="E39" s="317"/>
      <c r="F39" s="97"/>
      <c r="G39" s="78"/>
      <c r="H39" s="73"/>
      <c r="I39" s="54">
        <v>0</v>
      </c>
      <c r="J39" s="7" t="s">
        <v>55</v>
      </c>
      <c r="K39" s="7">
        <v>1</v>
      </c>
      <c r="L39" s="73">
        <v>60038</v>
      </c>
      <c r="M39" s="73"/>
      <c r="N39" s="73"/>
      <c r="O39" s="73"/>
      <c r="P39" s="73" t="str">
        <f t="shared" ref="P39:P44" si="0">IF(I39=3,1,"")</f>
        <v/>
      </c>
      <c r="Q39" s="73" t="str">
        <f t="shared" ref="Q39:Q44" si="1">IF(I39=2,1,"")</f>
        <v/>
      </c>
      <c r="R39" s="73" t="str">
        <f t="shared" ref="R39:R44" si="2">IF(I39=1,1,"")</f>
        <v/>
      </c>
      <c r="S39" s="73"/>
      <c r="T39" s="73"/>
    </row>
    <row r="40" spans="1:20" ht="37.5" customHeight="1" x14ac:dyDescent="0.15">
      <c r="A40" s="90"/>
      <c r="B40" s="96"/>
      <c r="C40" s="292" t="s">
        <v>182</v>
      </c>
      <c r="D40" s="293"/>
      <c r="E40" s="317"/>
      <c r="F40" s="97"/>
      <c r="G40" s="78"/>
      <c r="H40" s="73"/>
      <c r="I40" s="54">
        <v>0</v>
      </c>
      <c r="J40" s="7" t="s">
        <v>55</v>
      </c>
      <c r="K40" s="7">
        <v>2</v>
      </c>
      <c r="L40" s="73">
        <v>60039</v>
      </c>
      <c r="M40" s="73"/>
      <c r="N40" s="73"/>
      <c r="O40" s="73"/>
      <c r="P40" s="73" t="str">
        <f t="shared" si="0"/>
        <v/>
      </c>
      <c r="Q40" s="73" t="str">
        <f t="shared" si="1"/>
        <v/>
      </c>
      <c r="R40" s="73" t="str">
        <f t="shared" si="2"/>
        <v/>
      </c>
      <c r="S40" s="73"/>
      <c r="T40" s="73"/>
    </row>
    <row r="41" spans="1:20" ht="37.5" customHeight="1" x14ac:dyDescent="0.15">
      <c r="A41" s="90"/>
      <c r="B41" s="96"/>
      <c r="C41" s="292" t="s">
        <v>183</v>
      </c>
      <c r="D41" s="293"/>
      <c r="E41" s="317"/>
      <c r="F41" s="97"/>
      <c r="G41" s="78"/>
      <c r="H41" s="73"/>
      <c r="I41" s="54">
        <v>0</v>
      </c>
      <c r="J41" s="7" t="s">
        <v>55</v>
      </c>
      <c r="K41" s="7">
        <v>3</v>
      </c>
      <c r="L41" s="73">
        <v>60040</v>
      </c>
      <c r="M41" s="73"/>
      <c r="N41" s="73"/>
      <c r="O41" s="73"/>
      <c r="P41" s="73" t="str">
        <f t="shared" si="0"/>
        <v/>
      </c>
      <c r="Q41" s="73" t="str">
        <f t="shared" si="1"/>
        <v/>
      </c>
      <c r="R41" s="73" t="str">
        <f t="shared" si="2"/>
        <v/>
      </c>
      <c r="S41" s="73"/>
      <c r="T41" s="73"/>
    </row>
    <row r="42" spans="1:20" ht="37.5" customHeight="1" x14ac:dyDescent="0.15">
      <c r="A42" s="90"/>
      <c r="B42" s="96"/>
      <c r="C42" s="292" t="s">
        <v>184</v>
      </c>
      <c r="D42" s="293"/>
      <c r="E42" s="317"/>
      <c r="F42" s="97"/>
      <c r="G42" s="78"/>
      <c r="H42" s="73"/>
      <c r="I42" s="54">
        <v>0</v>
      </c>
      <c r="J42" s="7" t="s">
        <v>55</v>
      </c>
      <c r="K42" s="7">
        <v>4</v>
      </c>
      <c r="L42" s="73">
        <v>60041</v>
      </c>
      <c r="M42" s="73"/>
      <c r="N42" s="73"/>
      <c r="O42" s="73"/>
      <c r="P42" s="73" t="str">
        <f t="shared" si="0"/>
        <v/>
      </c>
      <c r="Q42" s="73" t="str">
        <f t="shared" si="1"/>
        <v/>
      </c>
      <c r="R42" s="73" t="str">
        <f t="shared" si="2"/>
        <v/>
      </c>
      <c r="S42" s="73"/>
      <c r="T42" s="73"/>
    </row>
    <row r="43" spans="1:20" ht="37.5" customHeight="1" x14ac:dyDescent="0.15">
      <c r="A43" s="90"/>
      <c r="B43" s="96"/>
      <c r="C43" s="292" t="s">
        <v>185</v>
      </c>
      <c r="D43" s="293"/>
      <c r="E43" s="317"/>
      <c r="F43" s="97"/>
      <c r="G43" s="78"/>
      <c r="H43" s="73"/>
      <c r="I43" s="54">
        <v>0</v>
      </c>
      <c r="J43" s="7" t="s">
        <v>55</v>
      </c>
      <c r="K43" s="7">
        <v>5</v>
      </c>
      <c r="L43" s="73">
        <v>60042</v>
      </c>
      <c r="M43" s="73"/>
      <c r="N43" s="73"/>
      <c r="O43" s="73"/>
      <c r="P43" s="73" t="str">
        <f t="shared" si="0"/>
        <v/>
      </c>
      <c r="Q43" s="73" t="str">
        <f t="shared" si="1"/>
        <v/>
      </c>
      <c r="R43" s="73" t="str">
        <f t="shared" si="2"/>
        <v/>
      </c>
      <c r="S43" s="73"/>
      <c r="T43" s="73"/>
    </row>
    <row r="44" spans="1:20" ht="37.5" customHeight="1" thickBot="1" x14ac:dyDescent="0.2">
      <c r="A44" s="90"/>
      <c r="B44" s="96"/>
      <c r="C44" s="292" t="s">
        <v>186</v>
      </c>
      <c r="D44" s="293"/>
      <c r="E44" s="317"/>
      <c r="F44" s="97"/>
      <c r="G44" s="78"/>
      <c r="H44" s="73"/>
      <c r="I44" s="54">
        <v>0</v>
      </c>
      <c r="J44" s="7" t="s">
        <v>55</v>
      </c>
      <c r="K44" s="7">
        <v>6</v>
      </c>
      <c r="L44" s="73">
        <v>60043</v>
      </c>
      <c r="M44" s="73"/>
      <c r="N44" s="73"/>
      <c r="O44" s="73"/>
      <c r="P44" s="73" t="str">
        <f t="shared" si="0"/>
        <v/>
      </c>
      <c r="Q44" s="73" t="str">
        <f t="shared" si="1"/>
        <v/>
      </c>
      <c r="R44" s="73" t="str">
        <f t="shared" si="2"/>
        <v/>
      </c>
      <c r="S44" s="73"/>
      <c r="T44" s="73"/>
    </row>
    <row r="45" spans="1:20" s="11" customFormat="1" ht="17.25" customHeight="1" x14ac:dyDescent="0.15">
      <c r="A45" s="84"/>
      <c r="B45" s="295" t="s">
        <v>188</v>
      </c>
      <c r="C45" s="296"/>
      <c r="D45" s="296"/>
      <c r="E45" s="296"/>
      <c r="F45" s="297"/>
      <c r="G45" s="85"/>
      <c r="H45" s="86"/>
      <c r="I45" s="87"/>
      <c r="J45" s="7" t="s">
        <v>64</v>
      </c>
      <c r="K45" s="86"/>
      <c r="L45" s="86"/>
      <c r="M45" s="88"/>
      <c r="N45" s="88"/>
      <c r="O45" s="88"/>
      <c r="P45" s="88"/>
      <c r="Q45" s="88"/>
      <c r="R45" s="88"/>
      <c r="S45" s="73"/>
      <c r="T45" s="88"/>
    </row>
    <row r="46" spans="1:20" s="83" customFormat="1" ht="30" customHeight="1" thickBot="1" x14ac:dyDescent="0.2">
      <c r="A46" s="89"/>
      <c r="B46" s="298" t="s">
        <v>187</v>
      </c>
      <c r="C46" s="299"/>
      <c r="D46" s="322" t="s">
        <v>83</v>
      </c>
      <c r="E46" s="322"/>
      <c r="F46" s="113" t="str">
        <f>IF(COUNT(P50:Q57) &gt; 0,COUNT(P50:P57) &amp; "／" &amp; COUNT(P50:Q57),"")</f>
        <v/>
      </c>
      <c r="G46" s="78"/>
      <c r="H46" s="79"/>
      <c r="I46" s="80"/>
      <c r="J46" s="81" t="s">
        <v>65</v>
      </c>
      <c r="K46" s="79">
        <v>2</v>
      </c>
      <c r="L46" s="79">
        <v>548</v>
      </c>
      <c r="M46" s="82"/>
      <c r="N46" s="82"/>
      <c r="O46" s="82"/>
      <c r="P46" s="82"/>
      <c r="Q46" s="82"/>
      <c r="R46" s="82"/>
      <c r="S46" s="73"/>
      <c r="T46" s="82"/>
    </row>
    <row r="47" spans="1:20" x14ac:dyDescent="0.15">
      <c r="A47" s="90"/>
      <c r="B47" s="91" t="s">
        <v>163</v>
      </c>
      <c r="C47" s="323" t="str">
        <f>IF((MIN(I50:I52)=0),"標準項目の「あり」「なし」を選択してください","")</f>
        <v>標準項目の「あり」「なし」を選択してください</v>
      </c>
      <c r="D47" s="323"/>
      <c r="E47" s="323"/>
      <c r="F47" s="324"/>
      <c r="H47" s="73"/>
      <c r="I47" s="54"/>
      <c r="J47" s="7" t="s">
        <v>66</v>
      </c>
      <c r="K47" s="7">
        <v>1</v>
      </c>
      <c r="L47" s="73">
        <v>17434</v>
      </c>
      <c r="M47" s="73"/>
      <c r="N47" s="73"/>
      <c r="O47" s="73"/>
      <c r="P47" s="73"/>
      <c r="Q47" s="73"/>
      <c r="R47" s="73"/>
      <c r="S47" s="73"/>
      <c r="T47" s="73"/>
    </row>
    <row r="48" spans="1:20" s="95" customFormat="1" ht="37.5" customHeight="1" x14ac:dyDescent="0.15">
      <c r="A48" s="92" t="s">
        <v>57</v>
      </c>
      <c r="B48" s="271" t="s">
        <v>189</v>
      </c>
      <c r="C48" s="272"/>
      <c r="D48" s="325" t="str">
        <f xml:space="preserve"> "評点（" &amp; REPT("○",COUNT(P50:P52)) &amp; REPT("●",COUNT(Q50:Q52)) &amp; "）"</f>
        <v>評点（）</v>
      </c>
      <c r="E48" s="325"/>
      <c r="F48" s="112" t="str">
        <f>IF(COUNT(R50:R52)&gt;0,"・非該当" &amp; COUNT(R50:R52),"")</f>
        <v/>
      </c>
      <c r="G48" s="78"/>
      <c r="H48" s="93"/>
      <c r="I48" s="94" t="str">
        <f>IF(MIN(I50:I52)=0,"",IF(COUNT(P50:Q52)=0,"-",IF(COUNT(P50:Q52)=COUNT(P50:P52),"A",IF(COUNT(P50:P52)=0,"C","B"))))</f>
        <v/>
      </c>
      <c r="J48" s="7" t="s">
        <v>51</v>
      </c>
      <c r="K48" s="94"/>
      <c r="L48" s="93"/>
      <c r="M48" s="93"/>
      <c r="N48" s="93"/>
      <c r="O48" s="93"/>
      <c r="P48" s="93"/>
      <c r="Q48" s="93"/>
      <c r="R48" s="93"/>
      <c r="S48" s="73"/>
      <c r="T48" s="93"/>
    </row>
    <row r="49" spans="1:20" x14ac:dyDescent="0.15">
      <c r="A49" s="90"/>
      <c r="B49" s="111" t="s">
        <v>52</v>
      </c>
      <c r="C49" s="314" t="s">
        <v>53</v>
      </c>
      <c r="D49" s="315"/>
      <c r="E49" s="315"/>
      <c r="F49" s="316"/>
      <c r="H49" s="73"/>
      <c r="I49" s="54"/>
      <c r="J49" s="7" t="s">
        <v>54</v>
      </c>
      <c r="K49" s="7"/>
      <c r="L49" s="73"/>
      <c r="M49" s="73"/>
      <c r="N49" s="73"/>
      <c r="O49" s="73"/>
      <c r="P49" s="73"/>
      <c r="Q49" s="73"/>
      <c r="R49" s="73"/>
      <c r="S49" s="73"/>
      <c r="T49" s="73"/>
    </row>
    <row r="50" spans="1:20" ht="37.5" customHeight="1" x14ac:dyDescent="0.15">
      <c r="A50" s="90"/>
      <c r="B50" s="96"/>
      <c r="C50" s="292" t="s">
        <v>190</v>
      </c>
      <c r="D50" s="293"/>
      <c r="E50" s="317"/>
      <c r="F50" s="97"/>
      <c r="G50" s="78"/>
      <c r="H50" s="73"/>
      <c r="I50" s="54">
        <v>0</v>
      </c>
      <c r="J50" s="7" t="s">
        <v>55</v>
      </c>
      <c r="K50" s="7">
        <v>1</v>
      </c>
      <c r="L50" s="73">
        <v>60044</v>
      </c>
      <c r="M50" s="73"/>
      <c r="N50" s="73"/>
      <c r="O50" s="73"/>
      <c r="P50" s="73" t="str">
        <f>IF(I50=3,1,"")</f>
        <v/>
      </c>
      <c r="Q50" s="73" t="str">
        <f>IF(I50=2,1,"")</f>
        <v/>
      </c>
      <c r="R50" s="73" t="str">
        <f>IF(I50=1,1,"")</f>
        <v/>
      </c>
      <c r="S50" s="73"/>
      <c r="T50" s="73"/>
    </row>
    <row r="51" spans="1:20" ht="37.5" customHeight="1" x14ac:dyDescent="0.15">
      <c r="A51" s="90"/>
      <c r="B51" s="96"/>
      <c r="C51" s="292" t="s">
        <v>191</v>
      </c>
      <c r="D51" s="293"/>
      <c r="E51" s="317"/>
      <c r="F51" s="97"/>
      <c r="G51" s="78"/>
      <c r="H51" s="73"/>
      <c r="I51" s="54">
        <v>0</v>
      </c>
      <c r="J51" s="7" t="s">
        <v>55</v>
      </c>
      <c r="K51" s="7">
        <v>2</v>
      </c>
      <c r="L51" s="73">
        <v>60045</v>
      </c>
      <c r="M51" s="73"/>
      <c r="N51" s="73"/>
      <c r="O51" s="73"/>
      <c r="P51" s="73" t="str">
        <f>IF(I51=3,1,"")</f>
        <v/>
      </c>
      <c r="Q51" s="73" t="str">
        <f>IF(I51=2,1,"")</f>
        <v/>
      </c>
      <c r="R51" s="73" t="str">
        <f>IF(I51=1,1,"")</f>
        <v/>
      </c>
      <c r="S51" s="73"/>
      <c r="T51" s="73"/>
    </row>
    <row r="52" spans="1:20" ht="37.5" customHeight="1" thickBot="1" x14ac:dyDescent="0.2">
      <c r="A52" s="90"/>
      <c r="B52" s="96"/>
      <c r="C52" s="292" t="s">
        <v>192</v>
      </c>
      <c r="D52" s="293"/>
      <c r="E52" s="317"/>
      <c r="F52" s="97"/>
      <c r="G52" s="78"/>
      <c r="H52" s="73"/>
      <c r="I52" s="54">
        <v>0</v>
      </c>
      <c r="J52" s="7" t="s">
        <v>55</v>
      </c>
      <c r="K52" s="7">
        <v>3</v>
      </c>
      <c r="L52" s="73">
        <v>60046</v>
      </c>
      <c r="M52" s="73"/>
      <c r="N52" s="73"/>
      <c r="O52" s="73"/>
      <c r="P52" s="73" t="str">
        <f>IF(I52=3,1,"")</f>
        <v/>
      </c>
      <c r="Q52" s="73" t="str">
        <f>IF(I52=2,1,"")</f>
        <v/>
      </c>
      <c r="R52" s="73" t="str">
        <f>IF(I52=1,1,"")</f>
        <v/>
      </c>
      <c r="S52" s="73"/>
      <c r="T52" s="73"/>
    </row>
    <row r="53" spans="1:20" x14ac:dyDescent="0.15">
      <c r="A53" s="90"/>
      <c r="B53" s="91" t="s">
        <v>167</v>
      </c>
      <c r="C53" s="323" t="str">
        <f>IF((MIN(I56:I57)=0),"標準項目の「あり」「なし」を選択してください","")</f>
        <v>標準項目の「あり」「なし」を選択してください</v>
      </c>
      <c r="D53" s="323"/>
      <c r="E53" s="323"/>
      <c r="F53" s="324"/>
      <c r="H53" s="73"/>
      <c r="I53" s="54"/>
      <c r="J53" s="7" t="s">
        <v>66</v>
      </c>
      <c r="K53" s="7">
        <v>2</v>
      </c>
      <c r="L53" s="73">
        <v>17435</v>
      </c>
      <c r="M53" s="73"/>
      <c r="N53" s="73"/>
      <c r="O53" s="73"/>
      <c r="P53" s="73"/>
      <c r="Q53" s="73"/>
      <c r="R53" s="73"/>
      <c r="S53" s="73"/>
      <c r="T53" s="73"/>
    </row>
    <row r="54" spans="1:20" s="95" customFormat="1" ht="37.5" customHeight="1" x14ac:dyDescent="0.15">
      <c r="A54" s="92" t="s">
        <v>57</v>
      </c>
      <c r="B54" s="271" t="s">
        <v>193</v>
      </c>
      <c r="C54" s="272"/>
      <c r="D54" s="325" t="str">
        <f xml:space="preserve"> "評点（" &amp; REPT("○",COUNT(P56:P57)) &amp; REPT("●",COUNT(Q56:Q57)) &amp; "）"</f>
        <v>評点（）</v>
      </c>
      <c r="E54" s="325"/>
      <c r="F54" s="112" t="str">
        <f>IF(COUNT(R56:R57)&gt;0,"・非該当" &amp; COUNT(R56:R57),"")</f>
        <v/>
      </c>
      <c r="G54" s="78"/>
      <c r="H54" s="93"/>
      <c r="I54" s="94" t="str">
        <f>IF(MIN(I56:I57)=0,"",IF(COUNT(P56:Q57)=0,"-",IF(COUNT(P56:Q57)=COUNT(P56:P57),"A",IF(COUNT(P56:P57)=0,"C","B"))))</f>
        <v/>
      </c>
      <c r="J54" s="7" t="s">
        <v>51</v>
      </c>
      <c r="K54" s="94"/>
      <c r="L54" s="93"/>
      <c r="M54" s="93"/>
      <c r="N54" s="93"/>
      <c r="O54" s="93"/>
      <c r="P54" s="93"/>
      <c r="Q54" s="93"/>
      <c r="R54" s="93"/>
      <c r="S54" s="73"/>
      <c r="T54" s="93"/>
    </row>
    <row r="55" spans="1:20" x14ac:dyDescent="0.15">
      <c r="A55" s="90"/>
      <c r="B55" s="111" t="s">
        <v>52</v>
      </c>
      <c r="C55" s="314" t="s">
        <v>53</v>
      </c>
      <c r="D55" s="315"/>
      <c r="E55" s="315"/>
      <c r="F55" s="316"/>
      <c r="H55" s="73"/>
      <c r="I55" s="54"/>
      <c r="J55" s="7" t="s">
        <v>54</v>
      </c>
      <c r="K55" s="7"/>
      <c r="L55" s="73"/>
      <c r="M55" s="73"/>
      <c r="N55" s="73"/>
      <c r="O55" s="73"/>
      <c r="P55" s="73"/>
      <c r="Q55" s="73"/>
      <c r="R55" s="73"/>
      <c r="S55" s="73"/>
      <c r="T55" s="73"/>
    </row>
    <row r="56" spans="1:20" ht="37.5" customHeight="1" x14ac:dyDescent="0.15">
      <c r="A56" s="90"/>
      <c r="B56" s="96"/>
      <c r="C56" s="292" t="s">
        <v>194</v>
      </c>
      <c r="D56" s="293"/>
      <c r="E56" s="317"/>
      <c r="F56" s="97"/>
      <c r="G56" s="78"/>
      <c r="H56" s="73"/>
      <c r="I56" s="54">
        <v>0</v>
      </c>
      <c r="J56" s="7" t="s">
        <v>55</v>
      </c>
      <c r="K56" s="7">
        <v>1</v>
      </c>
      <c r="L56" s="73">
        <v>60047</v>
      </c>
      <c r="M56" s="73"/>
      <c r="N56" s="73"/>
      <c r="O56" s="73"/>
      <c r="P56" s="73" t="str">
        <f>IF(I56=3,1,"")</f>
        <v/>
      </c>
      <c r="Q56" s="73" t="str">
        <f>IF(I56=2,1,"")</f>
        <v/>
      </c>
      <c r="R56" s="73" t="str">
        <f>IF(I56=1,1,"")</f>
        <v/>
      </c>
      <c r="S56" s="73"/>
      <c r="T56" s="73"/>
    </row>
    <row r="57" spans="1:20" ht="37.5" customHeight="1" thickBot="1" x14ac:dyDescent="0.2">
      <c r="A57" s="90"/>
      <c r="B57" s="96"/>
      <c r="C57" s="292" t="s">
        <v>195</v>
      </c>
      <c r="D57" s="293"/>
      <c r="E57" s="317"/>
      <c r="F57" s="97"/>
      <c r="G57" s="78"/>
      <c r="H57" s="73"/>
      <c r="I57" s="54">
        <v>0</v>
      </c>
      <c r="J57" s="7" t="s">
        <v>55</v>
      </c>
      <c r="K57" s="7">
        <v>2</v>
      </c>
      <c r="L57" s="73">
        <v>60048</v>
      </c>
      <c r="M57" s="73"/>
      <c r="N57" s="73"/>
      <c r="O57" s="73"/>
      <c r="P57" s="73" t="str">
        <f>IF(I57=3,1,"")</f>
        <v/>
      </c>
      <c r="Q57" s="73" t="str">
        <f>IF(I57=2,1,"")</f>
        <v/>
      </c>
      <c r="R57" s="73" t="str">
        <f>IF(I57=1,1,"")</f>
        <v/>
      </c>
      <c r="S57" s="73"/>
      <c r="T57" s="73"/>
    </row>
    <row r="58" spans="1:20" ht="20.25" customHeight="1" x14ac:dyDescent="0.15">
      <c r="A58" s="98"/>
      <c r="B58" s="318" t="s">
        <v>196</v>
      </c>
      <c r="C58" s="319"/>
      <c r="D58" s="320" t="str">
        <f>IF(AND(LEN(case1_2)&lt;&gt;0,COUNT(R39:R57)=11),checkB_2,(IF(LEN(checkA_2)&lt;&gt;0,checkA_2, checkB_2)))</f>
        <v>カテゴリー2の講評を入力してください</v>
      </c>
      <c r="E58" s="320"/>
      <c r="F58" s="321"/>
      <c r="H58" s="73"/>
      <c r="I58" s="54"/>
      <c r="J58" s="7" t="s">
        <v>56</v>
      </c>
      <c r="K58" s="7"/>
      <c r="L58" s="73"/>
      <c r="M58" s="73"/>
      <c r="N58" s="73"/>
      <c r="O58" s="73"/>
      <c r="P58" s="73"/>
      <c r="Q58" s="73"/>
      <c r="R58" s="73"/>
      <c r="S58" s="73"/>
      <c r="T58" s="73"/>
    </row>
    <row r="59" spans="1:20" s="102" customFormat="1" ht="21" customHeight="1" x14ac:dyDescent="0.15">
      <c r="A59" s="109"/>
      <c r="B59" s="301"/>
      <c r="C59" s="302"/>
      <c r="D59" s="302"/>
      <c r="E59" s="302"/>
      <c r="F59" s="303"/>
      <c r="G59" s="2" t="str">
        <f>IF(LEN(B59)=0,"",IF(40-LEN(B59)&gt;0,"残り" &amp; 40-LEN(B59) &amp; "文字",IF(40-LEN(B59)=0,"","文字数がオーバーしています")))</f>
        <v/>
      </c>
      <c r="H59" s="99"/>
      <c r="I59" s="100"/>
      <c r="J59" s="7" t="s">
        <v>77</v>
      </c>
      <c r="K59" s="99"/>
      <c r="L59" s="99"/>
      <c r="M59" s="101"/>
      <c r="N59" s="101"/>
      <c r="O59" s="101"/>
      <c r="P59" s="101"/>
      <c r="Q59" s="101"/>
      <c r="R59" s="101"/>
      <c r="S59" s="73"/>
      <c r="T59" s="101"/>
    </row>
    <row r="60" spans="1:20" s="102" customFormat="1" ht="65.099999999999994" customHeight="1" x14ac:dyDescent="0.15">
      <c r="A60" s="110"/>
      <c r="B60" s="304"/>
      <c r="C60" s="305"/>
      <c r="D60" s="305"/>
      <c r="E60" s="305"/>
      <c r="F60" s="306"/>
      <c r="G60" s="2" t="str">
        <f>IF(LEN(B60)=0,"",IF(256-LEN(B60)&gt;0,"残り" &amp; 256-LEN(B60) &amp; "文字",IF(256-LEN(B60)=0,"","文字数がオーバーしています")))</f>
        <v/>
      </c>
      <c r="H60" s="99"/>
      <c r="I60" s="100"/>
      <c r="J60" s="7" t="s">
        <v>80</v>
      </c>
      <c r="K60" s="99"/>
      <c r="L60" s="99"/>
      <c r="M60" s="101"/>
      <c r="N60" s="101"/>
      <c r="O60" s="101"/>
      <c r="P60" s="101"/>
      <c r="Q60" s="101"/>
      <c r="R60" s="101"/>
      <c r="S60" s="73"/>
      <c r="T60" s="101"/>
    </row>
    <row r="61" spans="1:20" s="102" customFormat="1" ht="21" customHeight="1" x14ac:dyDescent="0.15">
      <c r="A61" s="110"/>
      <c r="B61" s="307"/>
      <c r="C61" s="308"/>
      <c r="D61" s="308"/>
      <c r="E61" s="308"/>
      <c r="F61" s="309"/>
      <c r="G61" s="2" t="str">
        <f>IF(LEN(B61)=0,"",IF(40-LEN(B61)&gt;0,"残り" &amp; 40-LEN(B61) &amp; "文字",IF(40-LEN(B61)=0,"","文字数がオーバーしています")))</f>
        <v/>
      </c>
      <c r="H61" s="99"/>
      <c r="I61" s="100"/>
      <c r="J61" s="7" t="s">
        <v>78</v>
      </c>
      <c r="K61" s="99"/>
      <c r="L61" s="99"/>
      <c r="M61" s="101"/>
      <c r="N61" s="101"/>
      <c r="O61" s="101"/>
      <c r="P61" s="101"/>
      <c r="Q61" s="101"/>
      <c r="R61" s="101"/>
      <c r="S61" s="73"/>
      <c r="T61" s="101"/>
    </row>
    <row r="62" spans="1:20" s="102" customFormat="1" ht="65.099999999999994" customHeight="1" x14ac:dyDescent="0.15">
      <c r="A62" s="110"/>
      <c r="B62" s="310"/>
      <c r="C62" s="310"/>
      <c r="D62" s="310"/>
      <c r="E62" s="310"/>
      <c r="F62" s="311"/>
      <c r="G62" s="2" t="str">
        <f>IF(LEN(B62)=0,"",IF(256-LEN(B62)&gt;0,"残り" &amp; 256-LEN(B62) &amp; "文字",IF(256-LEN(B62)=0,"","文字数がオーバーしています")))</f>
        <v/>
      </c>
      <c r="H62" s="99"/>
      <c r="I62" s="100"/>
      <c r="J62" s="7" t="s">
        <v>81</v>
      </c>
      <c r="K62" s="99"/>
      <c r="L62" s="99"/>
      <c r="M62" s="101"/>
      <c r="N62" s="101"/>
      <c r="O62" s="101"/>
      <c r="P62" s="101"/>
      <c r="Q62" s="101"/>
      <c r="R62" s="101"/>
      <c r="S62" s="73"/>
      <c r="T62" s="101"/>
    </row>
    <row r="63" spans="1:20" s="102" customFormat="1" ht="21" customHeight="1" x14ac:dyDescent="0.15">
      <c r="A63" s="110"/>
      <c r="B63" s="307"/>
      <c r="C63" s="308"/>
      <c r="D63" s="308"/>
      <c r="E63" s="308"/>
      <c r="F63" s="309"/>
      <c r="G63" s="2" t="str">
        <f>IF(LEN(B63)=0,"",IF(40-LEN(B63)&gt;0,"残り" &amp; 40-LEN(B63) &amp; "文字",IF(40-LEN(B63)=0,"","文字数がオーバーしています")))</f>
        <v/>
      </c>
      <c r="H63" s="99"/>
      <c r="I63" s="100"/>
      <c r="J63" s="7" t="s">
        <v>79</v>
      </c>
      <c r="K63" s="99"/>
      <c r="L63" s="99"/>
      <c r="M63" s="101"/>
      <c r="N63" s="101"/>
      <c r="O63" s="101"/>
      <c r="P63" s="101"/>
      <c r="Q63" s="101"/>
      <c r="R63" s="101"/>
      <c r="S63" s="73"/>
      <c r="T63" s="101"/>
    </row>
    <row r="64" spans="1:20" s="102" customFormat="1" ht="65.099999999999994" customHeight="1" thickBot="1" x14ac:dyDescent="0.2">
      <c r="A64" s="103"/>
      <c r="B64" s="312"/>
      <c r="C64" s="312"/>
      <c r="D64" s="312"/>
      <c r="E64" s="312"/>
      <c r="F64" s="313"/>
      <c r="G64" s="2" t="str">
        <f>IF(LEN(B64)=0,"",IF(256-LEN(B64)&gt;0,"残り" &amp; 256-LEN(B64) &amp; "文字",IF(256-LEN(B64)=0,"","文字数がオーバーしています")))</f>
        <v/>
      </c>
      <c r="H64" s="99"/>
      <c r="I64" s="100"/>
      <c r="J64" s="7" t="s">
        <v>82</v>
      </c>
      <c r="K64" s="99"/>
      <c r="L64" s="99"/>
      <c r="M64" s="101"/>
      <c r="N64" s="101"/>
      <c r="O64" s="101"/>
      <c r="P64" s="101"/>
      <c r="Q64" s="101"/>
      <c r="R64" s="101"/>
      <c r="S64" s="73"/>
      <c r="T64" s="101"/>
    </row>
    <row r="65" spans="1:20" ht="18" customHeight="1" thickTop="1" x14ac:dyDescent="0.15">
      <c r="A65" s="287">
        <v>3</v>
      </c>
      <c r="B65" s="289" t="s">
        <v>198</v>
      </c>
      <c r="C65" s="290"/>
      <c r="D65" s="290"/>
      <c r="E65" s="290"/>
      <c r="F65" s="291"/>
      <c r="H65" s="73"/>
      <c r="I65" s="54"/>
      <c r="J65" s="7" t="s">
        <v>56</v>
      </c>
      <c r="K65" s="7"/>
      <c r="L65" s="73"/>
      <c r="M65" s="73"/>
      <c r="N65" s="73"/>
      <c r="O65" s="73"/>
      <c r="P65" s="73"/>
      <c r="Q65" s="73"/>
      <c r="R65" s="73"/>
      <c r="S65" s="73"/>
      <c r="T65" s="73" t="s">
        <v>62</v>
      </c>
    </row>
    <row r="66" spans="1:20" s="83" customFormat="1" ht="30" customHeight="1" thickBot="1" x14ac:dyDescent="0.2">
      <c r="A66" s="288"/>
      <c r="B66" s="292" t="s">
        <v>197</v>
      </c>
      <c r="C66" s="293"/>
      <c r="D66" s="293"/>
      <c r="E66" s="293"/>
      <c r="F66" s="294"/>
      <c r="G66" s="78"/>
      <c r="H66" s="79"/>
      <c r="I66" s="80"/>
      <c r="J66" s="81" t="s">
        <v>63</v>
      </c>
      <c r="K66" s="79">
        <v>3</v>
      </c>
      <c r="L66" s="79">
        <v>122</v>
      </c>
      <c r="M66" s="82"/>
      <c r="N66" s="82"/>
      <c r="O66" s="82"/>
      <c r="P66" s="82"/>
      <c r="Q66" s="82"/>
      <c r="R66" s="82"/>
      <c r="S66" s="73"/>
      <c r="T66" s="82"/>
    </row>
    <row r="67" spans="1:20" s="11" customFormat="1" ht="17.25" customHeight="1" x14ac:dyDescent="0.15">
      <c r="A67" s="84"/>
      <c r="B67" s="295" t="s">
        <v>200</v>
      </c>
      <c r="C67" s="296"/>
      <c r="D67" s="296"/>
      <c r="E67" s="296"/>
      <c r="F67" s="297"/>
      <c r="G67" s="85"/>
      <c r="H67" s="86"/>
      <c r="I67" s="87"/>
      <c r="J67" s="7" t="s">
        <v>64</v>
      </c>
      <c r="K67" s="86"/>
      <c r="L67" s="86"/>
      <c r="M67" s="88"/>
      <c r="N67" s="88"/>
      <c r="O67" s="88"/>
      <c r="P67" s="88"/>
      <c r="Q67" s="88"/>
      <c r="R67" s="88"/>
      <c r="S67" s="73"/>
      <c r="T67" s="88"/>
    </row>
    <row r="68" spans="1:20" s="83" customFormat="1" ht="30" customHeight="1" thickBot="1" x14ac:dyDescent="0.2">
      <c r="A68" s="89"/>
      <c r="B68" s="298" t="s">
        <v>199</v>
      </c>
      <c r="C68" s="299"/>
      <c r="D68" s="322" t="s">
        <v>83</v>
      </c>
      <c r="E68" s="322"/>
      <c r="F68" s="113" t="str">
        <f>IF(COUNT(P72:Q73) &gt; 0,COUNT(P72:P73) &amp; "／" &amp; COUNT(P72:Q73),"")</f>
        <v/>
      </c>
      <c r="G68" s="78"/>
      <c r="H68" s="79"/>
      <c r="I68" s="80"/>
      <c r="J68" s="81" t="s">
        <v>65</v>
      </c>
      <c r="K68" s="79">
        <v>1</v>
      </c>
      <c r="L68" s="79">
        <v>549</v>
      </c>
      <c r="M68" s="82"/>
      <c r="N68" s="82"/>
      <c r="O68" s="82"/>
      <c r="P68" s="82"/>
      <c r="Q68" s="82"/>
      <c r="R68" s="82"/>
      <c r="S68" s="73"/>
      <c r="T68" s="82"/>
    </row>
    <row r="69" spans="1:20" x14ac:dyDescent="0.15">
      <c r="A69" s="90"/>
      <c r="B69" s="91" t="s">
        <v>163</v>
      </c>
      <c r="C69" s="323" t="str">
        <f>IF((MIN(I72:I73)=0),"標準項目の「あり」「なし」を選択してください","")</f>
        <v>標準項目の「あり」「なし」を選択してください</v>
      </c>
      <c r="D69" s="323"/>
      <c r="E69" s="323"/>
      <c r="F69" s="324"/>
      <c r="H69" s="73"/>
      <c r="I69" s="54"/>
      <c r="J69" s="7" t="s">
        <v>66</v>
      </c>
      <c r="K69" s="7">
        <v>1</v>
      </c>
      <c r="L69" s="73">
        <v>17436</v>
      </c>
      <c r="M69" s="73"/>
      <c r="N69" s="73"/>
      <c r="O69" s="73"/>
      <c r="P69" s="73"/>
      <c r="Q69" s="73"/>
      <c r="R69" s="73"/>
      <c r="S69" s="73"/>
      <c r="T69" s="73"/>
    </row>
    <row r="70" spans="1:20" s="95" customFormat="1" ht="37.5" customHeight="1" x14ac:dyDescent="0.15">
      <c r="A70" s="92" t="s">
        <v>57</v>
      </c>
      <c r="B70" s="271" t="s">
        <v>201</v>
      </c>
      <c r="C70" s="272"/>
      <c r="D70" s="325" t="str">
        <f xml:space="preserve"> "評点（" &amp; REPT("○",COUNT(P72:P73)) &amp; REPT("●",COUNT(Q72:Q73)) &amp; "）"</f>
        <v>評点（）</v>
      </c>
      <c r="E70" s="325"/>
      <c r="F70" s="112" t="str">
        <f>IF(COUNT(R72:R73)&gt;0,"・非該当" &amp; COUNT(R72:R73),"")</f>
        <v/>
      </c>
      <c r="G70" s="78"/>
      <c r="H70" s="93"/>
      <c r="I70" s="94" t="str">
        <f>IF(MIN(I72:I73)=0,"",IF(COUNT(P72:Q73)=0,"-",IF(COUNT(P72:Q73)=COUNT(P72:P73),"A",IF(COUNT(P72:P73)=0,"C","B"))))</f>
        <v/>
      </c>
      <c r="J70" s="7" t="s">
        <v>51</v>
      </c>
      <c r="K70" s="94"/>
      <c r="L70" s="93"/>
      <c r="M70" s="93"/>
      <c r="N70" s="93"/>
      <c r="O70" s="93"/>
      <c r="P70" s="93"/>
      <c r="Q70" s="93"/>
      <c r="R70" s="93"/>
      <c r="S70" s="73"/>
      <c r="T70" s="93"/>
    </row>
    <row r="71" spans="1:20" x14ac:dyDescent="0.15">
      <c r="A71" s="90"/>
      <c r="B71" s="111" t="s">
        <v>52</v>
      </c>
      <c r="C71" s="314" t="s">
        <v>53</v>
      </c>
      <c r="D71" s="315"/>
      <c r="E71" s="315"/>
      <c r="F71" s="316"/>
      <c r="H71" s="73"/>
      <c r="I71" s="54"/>
      <c r="J71" s="7" t="s">
        <v>54</v>
      </c>
      <c r="K71" s="7"/>
      <c r="L71" s="73"/>
      <c r="M71" s="73"/>
      <c r="N71" s="73"/>
      <c r="O71" s="73"/>
      <c r="P71" s="73"/>
      <c r="Q71" s="73"/>
      <c r="R71" s="73"/>
      <c r="S71" s="73"/>
      <c r="T71" s="73"/>
    </row>
    <row r="72" spans="1:20" ht="37.5" customHeight="1" x14ac:dyDescent="0.15">
      <c r="A72" s="90"/>
      <c r="B72" s="96"/>
      <c r="C72" s="292" t="s">
        <v>202</v>
      </c>
      <c r="D72" s="293"/>
      <c r="E72" s="317"/>
      <c r="F72" s="97"/>
      <c r="G72" s="78"/>
      <c r="H72" s="73"/>
      <c r="I72" s="54">
        <v>0</v>
      </c>
      <c r="J72" s="7" t="s">
        <v>55</v>
      </c>
      <c r="K72" s="7">
        <v>1</v>
      </c>
      <c r="L72" s="73">
        <v>60049</v>
      </c>
      <c r="M72" s="73"/>
      <c r="N72" s="73"/>
      <c r="O72" s="73"/>
      <c r="P72" s="73" t="str">
        <f>IF(I72=3,1,"")</f>
        <v/>
      </c>
      <c r="Q72" s="73" t="str">
        <f>IF(I72=2,1,"")</f>
        <v/>
      </c>
      <c r="R72" s="73" t="str">
        <f>IF(I72=1,1,"")</f>
        <v/>
      </c>
      <c r="S72" s="73"/>
      <c r="T72" s="73"/>
    </row>
    <row r="73" spans="1:20" ht="37.5" customHeight="1" thickBot="1" x14ac:dyDescent="0.2">
      <c r="A73" s="90"/>
      <c r="B73" s="96"/>
      <c r="C73" s="292" t="s">
        <v>203</v>
      </c>
      <c r="D73" s="293"/>
      <c r="E73" s="317"/>
      <c r="F73" s="97"/>
      <c r="G73" s="78"/>
      <c r="H73" s="73"/>
      <c r="I73" s="54">
        <v>0</v>
      </c>
      <c r="J73" s="7" t="s">
        <v>55</v>
      </c>
      <c r="K73" s="7">
        <v>2</v>
      </c>
      <c r="L73" s="73">
        <v>60050</v>
      </c>
      <c r="M73" s="73"/>
      <c r="N73" s="73"/>
      <c r="O73" s="73"/>
      <c r="P73" s="73" t="str">
        <f>IF(I73=3,1,"")</f>
        <v/>
      </c>
      <c r="Q73" s="73" t="str">
        <f>IF(I73=2,1,"")</f>
        <v/>
      </c>
      <c r="R73" s="73" t="str">
        <f>IF(I73=1,1,"")</f>
        <v/>
      </c>
      <c r="S73" s="73"/>
      <c r="T73" s="73"/>
    </row>
    <row r="74" spans="1:20" s="11" customFormat="1" ht="17.25" customHeight="1" x14ac:dyDescent="0.15">
      <c r="A74" s="84"/>
      <c r="B74" s="295" t="s">
        <v>205</v>
      </c>
      <c r="C74" s="296"/>
      <c r="D74" s="296"/>
      <c r="E74" s="296"/>
      <c r="F74" s="297"/>
      <c r="G74" s="85"/>
      <c r="H74" s="86"/>
      <c r="I74" s="87"/>
      <c r="J74" s="7" t="s">
        <v>64</v>
      </c>
      <c r="K74" s="86"/>
      <c r="L74" s="86"/>
      <c r="M74" s="88"/>
      <c r="N74" s="88"/>
      <c r="O74" s="88"/>
      <c r="P74" s="88"/>
      <c r="Q74" s="88"/>
      <c r="R74" s="88"/>
      <c r="S74" s="73"/>
      <c r="T74" s="88"/>
    </row>
    <row r="75" spans="1:20" s="83" customFormat="1" ht="30" customHeight="1" thickBot="1" x14ac:dyDescent="0.2">
      <c r="A75" s="89"/>
      <c r="B75" s="298" t="s">
        <v>204</v>
      </c>
      <c r="C75" s="299"/>
      <c r="D75" s="322" t="s">
        <v>83</v>
      </c>
      <c r="E75" s="322"/>
      <c r="F75" s="113" t="str">
        <f>IF(COUNT(P79:Q85) &gt; 0,COUNT(P79:P85) &amp; "／" &amp; COUNT(P79:Q85),"")</f>
        <v/>
      </c>
      <c r="G75" s="78"/>
      <c r="H75" s="79"/>
      <c r="I75" s="80"/>
      <c r="J75" s="81" t="s">
        <v>65</v>
      </c>
      <c r="K75" s="79">
        <v>2</v>
      </c>
      <c r="L75" s="79">
        <v>550</v>
      </c>
      <c r="M75" s="82"/>
      <c r="N75" s="82"/>
      <c r="O75" s="82"/>
      <c r="P75" s="82"/>
      <c r="Q75" s="82"/>
      <c r="R75" s="82"/>
      <c r="S75" s="73"/>
      <c r="T75" s="82"/>
    </row>
    <row r="76" spans="1:20" x14ac:dyDescent="0.15">
      <c r="A76" s="90"/>
      <c r="B76" s="91" t="s">
        <v>163</v>
      </c>
      <c r="C76" s="323" t="str">
        <f>IF((MIN(I79:I80)=0),"標準項目の「あり」「なし」を選択してください","")</f>
        <v>標準項目の「あり」「なし」を選択してください</v>
      </c>
      <c r="D76" s="323"/>
      <c r="E76" s="323"/>
      <c r="F76" s="324"/>
      <c r="H76" s="73"/>
      <c r="I76" s="54"/>
      <c r="J76" s="7" t="s">
        <v>66</v>
      </c>
      <c r="K76" s="7">
        <v>1</v>
      </c>
      <c r="L76" s="73">
        <v>17437</v>
      </c>
      <c r="M76" s="73"/>
      <c r="N76" s="73"/>
      <c r="O76" s="73"/>
      <c r="P76" s="73"/>
      <c r="Q76" s="73"/>
      <c r="R76" s="73"/>
      <c r="S76" s="73"/>
      <c r="T76" s="73"/>
    </row>
    <row r="77" spans="1:20" s="95" customFormat="1" ht="37.5" customHeight="1" x14ac:dyDescent="0.15">
      <c r="A77" s="92" t="s">
        <v>57</v>
      </c>
      <c r="B77" s="271" t="s">
        <v>206</v>
      </c>
      <c r="C77" s="272"/>
      <c r="D77" s="325" t="str">
        <f xml:space="preserve"> "評点（" &amp; REPT("○",COUNT(P79:P80)) &amp; REPT("●",COUNT(Q79:Q80)) &amp; "）"</f>
        <v>評点（）</v>
      </c>
      <c r="E77" s="325"/>
      <c r="F77" s="112" t="str">
        <f>IF(COUNT(R79:R80)&gt;0,"・非該当" &amp; COUNT(R79:R80),"")</f>
        <v/>
      </c>
      <c r="G77" s="78"/>
      <c r="H77" s="93"/>
      <c r="I77" s="94" t="str">
        <f>IF(MIN(I79:I80)=0,"",IF(COUNT(P79:Q80)=0,"-",IF(COUNT(P79:Q80)=COUNT(P79:P80),"A",IF(COUNT(P79:P80)=0,"C","B"))))</f>
        <v/>
      </c>
      <c r="J77" s="7" t="s">
        <v>51</v>
      </c>
      <c r="K77" s="94"/>
      <c r="L77" s="93"/>
      <c r="M77" s="93"/>
      <c r="N77" s="93"/>
      <c r="O77" s="93"/>
      <c r="P77" s="93"/>
      <c r="Q77" s="93"/>
      <c r="R77" s="93"/>
      <c r="S77" s="73"/>
      <c r="T77" s="93"/>
    </row>
    <row r="78" spans="1:20" x14ac:dyDescent="0.15">
      <c r="A78" s="90"/>
      <c r="B78" s="111" t="s">
        <v>52</v>
      </c>
      <c r="C78" s="314" t="s">
        <v>53</v>
      </c>
      <c r="D78" s="315"/>
      <c r="E78" s="315"/>
      <c r="F78" s="316"/>
      <c r="H78" s="73"/>
      <c r="I78" s="54"/>
      <c r="J78" s="7" t="s">
        <v>54</v>
      </c>
      <c r="K78" s="7"/>
      <c r="L78" s="73"/>
      <c r="M78" s="73"/>
      <c r="N78" s="73"/>
      <c r="O78" s="73"/>
      <c r="P78" s="73"/>
      <c r="Q78" s="73"/>
      <c r="R78" s="73"/>
      <c r="S78" s="73"/>
      <c r="T78" s="73"/>
    </row>
    <row r="79" spans="1:20" ht="37.5" customHeight="1" x14ac:dyDescent="0.15">
      <c r="A79" s="90"/>
      <c r="B79" s="96"/>
      <c r="C79" s="292" t="s">
        <v>207</v>
      </c>
      <c r="D79" s="293"/>
      <c r="E79" s="317"/>
      <c r="F79" s="97"/>
      <c r="G79" s="78"/>
      <c r="H79" s="73"/>
      <c r="I79" s="54">
        <v>0</v>
      </c>
      <c r="J79" s="7" t="s">
        <v>55</v>
      </c>
      <c r="K79" s="7">
        <v>1</v>
      </c>
      <c r="L79" s="73">
        <v>60051</v>
      </c>
      <c r="M79" s="73"/>
      <c r="N79" s="73"/>
      <c r="O79" s="73"/>
      <c r="P79" s="73" t="str">
        <f>IF(I79=3,1,"")</f>
        <v/>
      </c>
      <c r="Q79" s="73" t="str">
        <f>IF(I79=2,1,"")</f>
        <v/>
      </c>
      <c r="R79" s="73" t="str">
        <f>IF(I79=1,1,"")</f>
        <v/>
      </c>
      <c r="S79" s="73"/>
      <c r="T79" s="73"/>
    </row>
    <row r="80" spans="1:20" ht="37.5" customHeight="1" thickBot="1" x14ac:dyDescent="0.2">
      <c r="A80" s="90"/>
      <c r="B80" s="96"/>
      <c r="C80" s="292" t="s">
        <v>208</v>
      </c>
      <c r="D80" s="293"/>
      <c r="E80" s="317"/>
      <c r="F80" s="97"/>
      <c r="G80" s="78"/>
      <c r="H80" s="73"/>
      <c r="I80" s="54">
        <v>0</v>
      </c>
      <c r="J80" s="7" t="s">
        <v>55</v>
      </c>
      <c r="K80" s="7">
        <v>2</v>
      </c>
      <c r="L80" s="73">
        <v>60052</v>
      </c>
      <c r="M80" s="73"/>
      <c r="N80" s="73"/>
      <c r="O80" s="73"/>
      <c r="P80" s="73" t="str">
        <f>IF(I80=3,1,"")</f>
        <v/>
      </c>
      <c r="Q80" s="73" t="str">
        <f>IF(I80=2,1,"")</f>
        <v/>
      </c>
      <c r="R80" s="73" t="str">
        <f>IF(I80=1,1,"")</f>
        <v/>
      </c>
      <c r="S80" s="73"/>
      <c r="T80" s="73"/>
    </row>
    <row r="81" spans="1:20" x14ac:dyDescent="0.15">
      <c r="A81" s="90"/>
      <c r="B81" s="91" t="s">
        <v>167</v>
      </c>
      <c r="C81" s="323" t="str">
        <f>IF((MIN(I84:I85)=0),"標準項目の「あり」「なし」を選択してください","")</f>
        <v>標準項目の「あり」「なし」を選択してください</v>
      </c>
      <c r="D81" s="323"/>
      <c r="E81" s="323"/>
      <c r="F81" s="324"/>
      <c r="H81" s="73"/>
      <c r="I81" s="54"/>
      <c r="J81" s="7" t="s">
        <v>66</v>
      </c>
      <c r="K81" s="7">
        <v>2</v>
      </c>
      <c r="L81" s="73">
        <v>17438</v>
      </c>
      <c r="M81" s="73"/>
      <c r="N81" s="73"/>
      <c r="O81" s="73"/>
      <c r="P81" s="73"/>
      <c r="Q81" s="73"/>
      <c r="R81" s="73"/>
      <c r="S81" s="73"/>
      <c r="T81" s="73"/>
    </row>
    <row r="82" spans="1:20" s="95" customFormat="1" ht="37.5" customHeight="1" x14ac:dyDescent="0.15">
      <c r="A82" s="92" t="s">
        <v>57</v>
      </c>
      <c r="B82" s="271" t="s">
        <v>209</v>
      </c>
      <c r="C82" s="272"/>
      <c r="D82" s="325" t="str">
        <f xml:space="preserve"> "評点（" &amp; REPT("○",COUNT(P84:P85)) &amp; REPT("●",COUNT(Q84:Q85)) &amp; "）"</f>
        <v>評点（）</v>
      </c>
      <c r="E82" s="325"/>
      <c r="F82" s="112" t="str">
        <f>IF(COUNT(R84:R85)&gt;0,"・非該当" &amp; COUNT(R84:R85),"")</f>
        <v/>
      </c>
      <c r="G82" s="78"/>
      <c r="H82" s="93"/>
      <c r="I82" s="94" t="str">
        <f>IF(MIN(I84:I85)=0,"",IF(COUNT(P84:Q85)=0,"-",IF(COUNT(P84:Q85)=COUNT(P84:P85),"A",IF(COUNT(P84:P85)=0,"C","B"))))</f>
        <v/>
      </c>
      <c r="J82" s="7" t="s">
        <v>51</v>
      </c>
      <c r="K82" s="94"/>
      <c r="L82" s="93"/>
      <c r="M82" s="93"/>
      <c r="N82" s="93"/>
      <c r="O82" s="93"/>
      <c r="P82" s="93"/>
      <c r="Q82" s="93"/>
      <c r="R82" s="93"/>
      <c r="S82" s="73"/>
      <c r="T82" s="93"/>
    </row>
    <row r="83" spans="1:20" x14ac:dyDescent="0.15">
      <c r="A83" s="90"/>
      <c r="B83" s="111" t="s">
        <v>52</v>
      </c>
      <c r="C83" s="314" t="s">
        <v>53</v>
      </c>
      <c r="D83" s="315"/>
      <c r="E83" s="315"/>
      <c r="F83" s="316"/>
      <c r="H83" s="73"/>
      <c r="I83" s="54"/>
      <c r="J83" s="7" t="s">
        <v>54</v>
      </c>
      <c r="K83" s="7"/>
      <c r="L83" s="73"/>
      <c r="M83" s="73"/>
      <c r="N83" s="73"/>
      <c r="O83" s="73"/>
      <c r="P83" s="73"/>
      <c r="Q83" s="73"/>
      <c r="R83" s="73"/>
      <c r="S83" s="73"/>
      <c r="T83" s="73"/>
    </row>
    <row r="84" spans="1:20" ht="37.5" customHeight="1" x14ac:dyDescent="0.15">
      <c r="A84" s="90"/>
      <c r="B84" s="96"/>
      <c r="C84" s="292" t="s">
        <v>210</v>
      </c>
      <c r="D84" s="293"/>
      <c r="E84" s="317"/>
      <c r="F84" s="97"/>
      <c r="G84" s="78"/>
      <c r="H84" s="73"/>
      <c r="I84" s="54">
        <v>0</v>
      </c>
      <c r="J84" s="7" t="s">
        <v>55</v>
      </c>
      <c r="K84" s="7">
        <v>1</v>
      </c>
      <c r="L84" s="73">
        <v>60053</v>
      </c>
      <c r="M84" s="73"/>
      <c r="N84" s="73"/>
      <c r="O84" s="73"/>
      <c r="P84" s="73" t="str">
        <f>IF(I84=3,1,"")</f>
        <v/>
      </c>
      <c r="Q84" s="73" t="str">
        <f>IF(I84=2,1,"")</f>
        <v/>
      </c>
      <c r="R84" s="73" t="str">
        <f>IF(I84=1,1,"")</f>
        <v/>
      </c>
      <c r="S84" s="73"/>
      <c r="T84" s="73"/>
    </row>
    <row r="85" spans="1:20" ht="37.5" customHeight="1" thickBot="1" x14ac:dyDescent="0.2">
      <c r="A85" s="90"/>
      <c r="B85" s="96"/>
      <c r="C85" s="292" t="s">
        <v>211</v>
      </c>
      <c r="D85" s="293"/>
      <c r="E85" s="317"/>
      <c r="F85" s="97"/>
      <c r="G85" s="78"/>
      <c r="H85" s="73"/>
      <c r="I85" s="54">
        <v>0</v>
      </c>
      <c r="J85" s="7" t="s">
        <v>55</v>
      </c>
      <c r="K85" s="7">
        <v>2</v>
      </c>
      <c r="L85" s="73">
        <v>60054</v>
      </c>
      <c r="M85" s="73"/>
      <c r="N85" s="73"/>
      <c r="O85" s="73"/>
      <c r="P85" s="73" t="str">
        <f>IF(I85=3,1,"")</f>
        <v/>
      </c>
      <c r="Q85" s="73" t="str">
        <f>IF(I85=2,1,"")</f>
        <v/>
      </c>
      <c r="R85" s="73" t="str">
        <f>IF(I85=1,1,"")</f>
        <v/>
      </c>
      <c r="S85" s="73"/>
      <c r="T85" s="73"/>
    </row>
    <row r="86" spans="1:20" s="11" customFormat="1" ht="17.25" customHeight="1" x14ac:dyDescent="0.15">
      <c r="A86" s="84"/>
      <c r="B86" s="295" t="s">
        <v>213</v>
      </c>
      <c r="C86" s="296"/>
      <c r="D86" s="296"/>
      <c r="E86" s="296"/>
      <c r="F86" s="297"/>
      <c r="G86" s="85"/>
      <c r="H86" s="86"/>
      <c r="I86" s="87"/>
      <c r="J86" s="7" t="s">
        <v>64</v>
      </c>
      <c r="K86" s="86"/>
      <c r="L86" s="86"/>
      <c r="M86" s="88"/>
      <c r="N86" s="88"/>
      <c r="O86" s="88"/>
      <c r="P86" s="88"/>
      <c r="Q86" s="88"/>
      <c r="R86" s="88"/>
      <c r="S86" s="73"/>
      <c r="T86" s="88"/>
    </row>
    <row r="87" spans="1:20" s="83" customFormat="1" ht="30" customHeight="1" thickBot="1" x14ac:dyDescent="0.2">
      <c r="A87" s="89"/>
      <c r="B87" s="298" t="s">
        <v>212</v>
      </c>
      <c r="C87" s="299"/>
      <c r="D87" s="322" t="s">
        <v>83</v>
      </c>
      <c r="E87" s="322"/>
      <c r="F87" s="113" t="str">
        <f>IF(COUNT(P91:Q98) &gt; 0,COUNT(P91:P98) &amp; "／" &amp; COUNT(P91:Q98),"")</f>
        <v/>
      </c>
      <c r="G87" s="78"/>
      <c r="H87" s="79"/>
      <c r="I87" s="80"/>
      <c r="J87" s="81" t="s">
        <v>65</v>
      </c>
      <c r="K87" s="79">
        <v>3</v>
      </c>
      <c r="L87" s="79">
        <v>551</v>
      </c>
      <c r="M87" s="82"/>
      <c r="N87" s="82"/>
      <c r="O87" s="82"/>
      <c r="P87" s="82"/>
      <c r="Q87" s="82"/>
      <c r="R87" s="82"/>
      <c r="S87" s="73"/>
      <c r="T87" s="82"/>
    </row>
    <row r="88" spans="1:20" x14ac:dyDescent="0.15">
      <c r="A88" s="90"/>
      <c r="B88" s="91" t="s">
        <v>163</v>
      </c>
      <c r="C88" s="323" t="str">
        <f>IF((MIN(I91:I92)=0),"標準項目の「あり」「なし」を選択してください","")</f>
        <v>標準項目の「あり」「なし」を選択してください</v>
      </c>
      <c r="D88" s="323"/>
      <c r="E88" s="323"/>
      <c r="F88" s="324"/>
      <c r="H88" s="73"/>
      <c r="I88" s="54"/>
      <c r="J88" s="7" t="s">
        <v>66</v>
      </c>
      <c r="K88" s="7">
        <v>1</v>
      </c>
      <c r="L88" s="73">
        <v>17439</v>
      </c>
      <c r="M88" s="73"/>
      <c r="N88" s="73"/>
      <c r="O88" s="73"/>
      <c r="P88" s="73"/>
      <c r="Q88" s="73"/>
      <c r="R88" s="73"/>
      <c r="S88" s="73"/>
      <c r="T88" s="73"/>
    </row>
    <row r="89" spans="1:20" s="95" customFormat="1" ht="37.5" customHeight="1" x14ac:dyDescent="0.15">
      <c r="A89" s="92" t="s">
        <v>57</v>
      </c>
      <c r="B89" s="271" t="s">
        <v>214</v>
      </c>
      <c r="C89" s="272"/>
      <c r="D89" s="325" t="str">
        <f xml:space="preserve"> "評点（" &amp; REPT("○",COUNT(P91:P92)) &amp; REPT("●",COUNT(Q91:Q92)) &amp; "）"</f>
        <v>評点（）</v>
      </c>
      <c r="E89" s="325"/>
      <c r="F89" s="112" t="str">
        <f>IF(COUNT(R91:R92)&gt;0,"・非該当" &amp; COUNT(R91:R92),"")</f>
        <v/>
      </c>
      <c r="G89" s="78"/>
      <c r="H89" s="93"/>
      <c r="I89" s="94" t="str">
        <f>IF(MIN(I91:I92)=0,"",IF(COUNT(P91:Q92)=0,"-",IF(COUNT(P91:Q92)=COUNT(P91:P92),"A",IF(COUNT(P91:P92)=0,"C","B"))))</f>
        <v/>
      </c>
      <c r="J89" s="7" t="s">
        <v>51</v>
      </c>
      <c r="K89" s="94"/>
      <c r="L89" s="93"/>
      <c r="M89" s="93"/>
      <c r="N89" s="93"/>
      <c r="O89" s="93"/>
      <c r="P89" s="93"/>
      <c r="Q89" s="93"/>
      <c r="R89" s="93"/>
      <c r="S89" s="73"/>
      <c r="T89" s="93"/>
    </row>
    <row r="90" spans="1:20" x14ac:dyDescent="0.15">
      <c r="A90" s="90"/>
      <c r="B90" s="111" t="s">
        <v>52</v>
      </c>
      <c r="C90" s="314" t="s">
        <v>53</v>
      </c>
      <c r="D90" s="315"/>
      <c r="E90" s="315"/>
      <c r="F90" s="316"/>
      <c r="H90" s="73"/>
      <c r="I90" s="54"/>
      <c r="J90" s="7" t="s">
        <v>54</v>
      </c>
      <c r="K90" s="7"/>
      <c r="L90" s="73"/>
      <c r="M90" s="73"/>
      <c r="N90" s="73"/>
      <c r="O90" s="73"/>
      <c r="P90" s="73"/>
      <c r="Q90" s="73"/>
      <c r="R90" s="73"/>
      <c r="S90" s="73"/>
      <c r="T90" s="73"/>
    </row>
    <row r="91" spans="1:20" ht="37.5" customHeight="1" x14ac:dyDescent="0.15">
      <c r="A91" s="90"/>
      <c r="B91" s="96"/>
      <c r="C91" s="292" t="s">
        <v>215</v>
      </c>
      <c r="D91" s="293"/>
      <c r="E91" s="317"/>
      <c r="F91" s="97"/>
      <c r="G91" s="78"/>
      <c r="H91" s="73"/>
      <c r="I91" s="54">
        <v>0</v>
      </c>
      <c r="J91" s="7" t="s">
        <v>55</v>
      </c>
      <c r="K91" s="7">
        <v>1</v>
      </c>
      <c r="L91" s="73">
        <v>60055</v>
      </c>
      <c r="M91" s="73"/>
      <c r="N91" s="73"/>
      <c r="O91" s="73"/>
      <c r="P91" s="73" t="str">
        <f>IF(I91=3,1,"")</f>
        <v/>
      </c>
      <c r="Q91" s="73" t="str">
        <f>IF(I91=2,1,"")</f>
        <v/>
      </c>
      <c r="R91" s="73" t="str">
        <f>IF(I91=1,1,"")</f>
        <v/>
      </c>
      <c r="S91" s="73"/>
      <c r="T91" s="73"/>
    </row>
    <row r="92" spans="1:20" ht="37.5" customHeight="1" thickBot="1" x14ac:dyDescent="0.2">
      <c r="A92" s="90"/>
      <c r="B92" s="96"/>
      <c r="C92" s="292" t="s">
        <v>216</v>
      </c>
      <c r="D92" s="293"/>
      <c r="E92" s="317"/>
      <c r="F92" s="97"/>
      <c r="G92" s="78"/>
      <c r="H92" s="73"/>
      <c r="I92" s="54">
        <v>0</v>
      </c>
      <c r="J92" s="7" t="s">
        <v>55</v>
      </c>
      <c r="K92" s="7">
        <v>2</v>
      </c>
      <c r="L92" s="73">
        <v>60056</v>
      </c>
      <c r="M92" s="73"/>
      <c r="N92" s="73"/>
      <c r="O92" s="73"/>
      <c r="P92" s="73" t="str">
        <f>IF(I92=3,1,"")</f>
        <v/>
      </c>
      <c r="Q92" s="73" t="str">
        <f>IF(I92=2,1,"")</f>
        <v/>
      </c>
      <c r="R92" s="73" t="str">
        <f>IF(I92=1,1,"")</f>
        <v/>
      </c>
      <c r="S92" s="73"/>
      <c r="T92" s="73"/>
    </row>
    <row r="93" spans="1:20" x14ac:dyDescent="0.15">
      <c r="A93" s="90"/>
      <c r="B93" s="91" t="s">
        <v>167</v>
      </c>
      <c r="C93" s="323" t="str">
        <f>IF((MIN(I96:I98)=0),"標準項目の「あり」「なし」を選択してください","")</f>
        <v>標準項目の「あり」「なし」を選択してください</v>
      </c>
      <c r="D93" s="323"/>
      <c r="E93" s="323"/>
      <c r="F93" s="324"/>
      <c r="H93" s="73"/>
      <c r="I93" s="54"/>
      <c r="J93" s="7" t="s">
        <v>66</v>
      </c>
      <c r="K93" s="7">
        <v>2</v>
      </c>
      <c r="L93" s="73">
        <v>17440</v>
      </c>
      <c r="M93" s="73"/>
      <c r="N93" s="73"/>
      <c r="O93" s="73"/>
      <c r="P93" s="73"/>
      <c r="Q93" s="73"/>
      <c r="R93" s="73"/>
      <c r="S93" s="73"/>
      <c r="T93" s="73"/>
    </row>
    <row r="94" spans="1:20" s="95" customFormat="1" ht="37.5" customHeight="1" x14ac:dyDescent="0.15">
      <c r="A94" s="92" t="s">
        <v>57</v>
      </c>
      <c r="B94" s="271" t="s">
        <v>217</v>
      </c>
      <c r="C94" s="272"/>
      <c r="D94" s="325" t="str">
        <f xml:space="preserve"> "評点（" &amp; REPT("○",COUNT(P96:P98)) &amp; REPT("●",COUNT(Q96:Q98)) &amp; "）"</f>
        <v>評点（）</v>
      </c>
      <c r="E94" s="325"/>
      <c r="F94" s="112" t="str">
        <f>IF(COUNT(R96:R98)&gt;0,"・非該当" &amp; COUNT(R96:R98),"")</f>
        <v/>
      </c>
      <c r="G94" s="78"/>
      <c r="H94" s="93"/>
      <c r="I94" s="94" t="str">
        <f>IF(MIN(I96:I98)=0,"",IF(COUNT(P96:Q98)=0,"-",IF(COUNT(P96:Q98)=COUNT(P96:P98),"A",IF(COUNT(P96:P98)=0,"C","B"))))</f>
        <v/>
      </c>
      <c r="J94" s="7" t="s">
        <v>51</v>
      </c>
      <c r="K94" s="94"/>
      <c r="L94" s="93"/>
      <c r="M94" s="93"/>
      <c r="N94" s="93"/>
      <c r="O94" s="93"/>
      <c r="P94" s="93"/>
      <c r="Q94" s="93"/>
      <c r="R94" s="93"/>
      <c r="S94" s="73"/>
      <c r="T94" s="93"/>
    </row>
    <row r="95" spans="1:20" x14ac:dyDescent="0.15">
      <c r="A95" s="90"/>
      <c r="B95" s="111" t="s">
        <v>52</v>
      </c>
      <c r="C95" s="314" t="s">
        <v>53</v>
      </c>
      <c r="D95" s="315"/>
      <c r="E95" s="315"/>
      <c r="F95" s="316"/>
      <c r="H95" s="73"/>
      <c r="I95" s="54"/>
      <c r="J95" s="7" t="s">
        <v>54</v>
      </c>
      <c r="K95" s="7"/>
      <c r="L95" s="73"/>
      <c r="M95" s="73"/>
      <c r="N95" s="73"/>
      <c r="O95" s="73"/>
      <c r="P95" s="73"/>
      <c r="Q95" s="73"/>
      <c r="R95" s="73"/>
      <c r="S95" s="73"/>
      <c r="T95" s="73"/>
    </row>
    <row r="96" spans="1:20" ht="37.5" customHeight="1" x14ac:dyDescent="0.15">
      <c r="A96" s="90"/>
      <c r="B96" s="96"/>
      <c r="C96" s="292" t="s">
        <v>218</v>
      </c>
      <c r="D96" s="293"/>
      <c r="E96" s="317"/>
      <c r="F96" s="97"/>
      <c r="G96" s="78"/>
      <c r="H96" s="73"/>
      <c r="I96" s="54">
        <v>0</v>
      </c>
      <c r="J96" s="7" t="s">
        <v>55</v>
      </c>
      <c r="K96" s="7">
        <v>1</v>
      </c>
      <c r="L96" s="73">
        <v>60057</v>
      </c>
      <c r="M96" s="73"/>
      <c r="N96" s="73"/>
      <c r="O96" s="73"/>
      <c r="P96" s="73" t="str">
        <f>IF(I96=3,1,"")</f>
        <v/>
      </c>
      <c r="Q96" s="73" t="str">
        <f>IF(I96=2,1,"")</f>
        <v/>
      </c>
      <c r="R96" s="73" t="str">
        <f>IF(I96=1,1,"")</f>
        <v/>
      </c>
      <c r="S96" s="73"/>
      <c r="T96" s="73"/>
    </row>
    <row r="97" spans="1:20" ht="37.5" customHeight="1" x14ac:dyDescent="0.15">
      <c r="A97" s="90"/>
      <c r="B97" s="96"/>
      <c r="C97" s="292" t="s">
        <v>219</v>
      </c>
      <c r="D97" s="293"/>
      <c r="E97" s="317"/>
      <c r="F97" s="97"/>
      <c r="G97" s="78"/>
      <c r="H97" s="73"/>
      <c r="I97" s="54">
        <v>0</v>
      </c>
      <c r="J97" s="7" t="s">
        <v>55</v>
      </c>
      <c r="K97" s="7">
        <v>2</v>
      </c>
      <c r="L97" s="73">
        <v>60058</v>
      </c>
      <c r="M97" s="73"/>
      <c r="N97" s="73"/>
      <c r="O97" s="73"/>
      <c r="P97" s="73" t="str">
        <f>IF(I97=3,1,"")</f>
        <v/>
      </c>
      <c r="Q97" s="73" t="str">
        <f>IF(I97=2,1,"")</f>
        <v/>
      </c>
      <c r="R97" s="73" t="str">
        <f>IF(I97=1,1,"")</f>
        <v/>
      </c>
      <c r="S97" s="73"/>
      <c r="T97" s="73"/>
    </row>
    <row r="98" spans="1:20" ht="37.5" customHeight="1" thickBot="1" x14ac:dyDescent="0.2">
      <c r="A98" s="90"/>
      <c r="B98" s="96"/>
      <c r="C98" s="292" t="s">
        <v>220</v>
      </c>
      <c r="D98" s="293"/>
      <c r="E98" s="317"/>
      <c r="F98" s="97"/>
      <c r="G98" s="78"/>
      <c r="H98" s="73"/>
      <c r="I98" s="54">
        <v>0</v>
      </c>
      <c r="J98" s="7" t="s">
        <v>55</v>
      </c>
      <c r="K98" s="7">
        <v>3</v>
      </c>
      <c r="L98" s="73">
        <v>60059</v>
      </c>
      <c r="M98" s="73"/>
      <c r="N98" s="73"/>
      <c r="O98" s="73"/>
      <c r="P98" s="73" t="str">
        <f>IF(I98=3,1,"")</f>
        <v/>
      </c>
      <c r="Q98" s="73" t="str">
        <f>IF(I98=2,1,"")</f>
        <v/>
      </c>
      <c r="R98" s="73" t="str">
        <f>IF(I98=1,1,"")</f>
        <v/>
      </c>
      <c r="S98" s="73"/>
      <c r="T98" s="73"/>
    </row>
    <row r="99" spans="1:20" ht="20.25" customHeight="1" x14ac:dyDescent="0.15">
      <c r="A99" s="98"/>
      <c r="B99" s="318" t="s">
        <v>221</v>
      </c>
      <c r="C99" s="319"/>
      <c r="D99" s="320" t="str">
        <f>IF(AND(LEN(case1_3)&lt;&gt;0,COUNT(R72:R98)=11),checkB_3,(IF(LEN(checkA_3)&lt;&gt;0,checkA_3, checkB_3)))</f>
        <v>カテゴリー3の講評を入力してください</v>
      </c>
      <c r="E99" s="320"/>
      <c r="F99" s="321"/>
      <c r="H99" s="73"/>
      <c r="I99" s="54"/>
      <c r="J99" s="7" t="s">
        <v>56</v>
      </c>
      <c r="K99" s="7"/>
      <c r="L99" s="73"/>
      <c r="M99" s="73"/>
      <c r="N99" s="73"/>
      <c r="O99" s="73"/>
      <c r="P99" s="73"/>
      <c r="Q99" s="73"/>
      <c r="R99" s="73"/>
      <c r="S99" s="73"/>
      <c r="T99" s="73"/>
    </row>
    <row r="100" spans="1:20" s="102" customFormat="1" ht="21" customHeight="1" x14ac:dyDescent="0.15">
      <c r="A100" s="109"/>
      <c r="B100" s="301"/>
      <c r="C100" s="302"/>
      <c r="D100" s="302"/>
      <c r="E100" s="302"/>
      <c r="F100" s="303"/>
      <c r="G100" s="2" t="str">
        <f>IF(LEN(B100)=0,"",IF(40-LEN(B100)&gt;0,"残り" &amp; 40-LEN(B100) &amp; "文字",IF(40-LEN(B100)=0,"","文字数がオーバーしています")))</f>
        <v/>
      </c>
      <c r="H100" s="99"/>
      <c r="I100" s="100"/>
      <c r="J100" s="7" t="s">
        <v>77</v>
      </c>
      <c r="K100" s="99"/>
      <c r="L100" s="99"/>
      <c r="M100" s="101"/>
      <c r="N100" s="101"/>
      <c r="O100" s="101"/>
      <c r="P100" s="101"/>
      <c r="Q100" s="101"/>
      <c r="R100" s="101"/>
      <c r="S100" s="73"/>
      <c r="T100" s="101"/>
    </row>
    <row r="101" spans="1:20" s="102" customFormat="1" ht="65.099999999999994" customHeight="1" x14ac:dyDescent="0.15">
      <c r="A101" s="110"/>
      <c r="B101" s="304"/>
      <c r="C101" s="305"/>
      <c r="D101" s="305"/>
      <c r="E101" s="305"/>
      <c r="F101" s="306"/>
      <c r="G101" s="2" t="str">
        <f>IF(LEN(B101)=0,"",IF(256-LEN(B101)&gt;0,"残り" &amp; 256-LEN(B101) &amp; "文字",IF(256-LEN(B101)=0,"","文字数がオーバーしています")))</f>
        <v/>
      </c>
      <c r="H101" s="99"/>
      <c r="I101" s="100"/>
      <c r="J101" s="7" t="s">
        <v>80</v>
      </c>
      <c r="K101" s="99"/>
      <c r="L101" s="99"/>
      <c r="M101" s="101"/>
      <c r="N101" s="101"/>
      <c r="O101" s="101"/>
      <c r="P101" s="101"/>
      <c r="Q101" s="101"/>
      <c r="R101" s="101"/>
      <c r="S101" s="73"/>
      <c r="T101" s="101"/>
    </row>
    <row r="102" spans="1:20" s="102" customFormat="1" ht="21" customHeight="1" x14ac:dyDescent="0.15">
      <c r="A102" s="110"/>
      <c r="B102" s="307"/>
      <c r="C102" s="308"/>
      <c r="D102" s="308"/>
      <c r="E102" s="308"/>
      <c r="F102" s="309"/>
      <c r="G102" s="2" t="str">
        <f>IF(LEN(B102)=0,"",IF(40-LEN(B102)&gt;0,"残り" &amp; 40-LEN(B102) &amp; "文字",IF(40-LEN(B102)=0,"","文字数がオーバーしています")))</f>
        <v/>
      </c>
      <c r="H102" s="99"/>
      <c r="I102" s="100"/>
      <c r="J102" s="7" t="s">
        <v>78</v>
      </c>
      <c r="K102" s="99"/>
      <c r="L102" s="99"/>
      <c r="M102" s="101"/>
      <c r="N102" s="101"/>
      <c r="O102" s="101"/>
      <c r="P102" s="101"/>
      <c r="Q102" s="101"/>
      <c r="R102" s="101"/>
      <c r="S102" s="73"/>
      <c r="T102" s="101"/>
    </row>
    <row r="103" spans="1:20" s="102" customFormat="1" ht="65.099999999999994" customHeight="1" x14ac:dyDescent="0.15">
      <c r="A103" s="110"/>
      <c r="B103" s="310"/>
      <c r="C103" s="310"/>
      <c r="D103" s="310"/>
      <c r="E103" s="310"/>
      <c r="F103" s="311"/>
      <c r="G103" s="2" t="str">
        <f>IF(LEN(B103)=0,"",IF(256-LEN(B103)&gt;0,"残り" &amp; 256-LEN(B103) &amp; "文字",IF(256-LEN(B103)=0,"","文字数がオーバーしています")))</f>
        <v/>
      </c>
      <c r="H103" s="99"/>
      <c r="I103" s="100"/>
      <c r="J103" s="7" t="s">
        <v>81</v>
      </c>
      <c r="K103" s="99"/>
      <c r="L103" s="99"/>
      <c r="M103" s="101"/>
      <c r="N103" s="101"/>
      <c r="O103" s="101"/>
      <c r="P103" s="101"/>
      <c r="Q103" s="101"/>
      <c r="R103" s="101"/>
      <c r="S103" s="73"/>
      <c r="T103" s="101"/>
    </row>
    <row r="104" spans="1:20" s="102" customFormat="1" ht="21" customHeight="1" x14ac:dyDescent="0.15">
      <c r="A104" s="110"/>
      <c r="B104" s="307"/>
      <c r="C104" s="308"/>
      <c r="D104" s="308"/>
      <c r="E104" s="308"/>
      <c r="F104" s="309"/>
      <c r="G104" s="2" t="str">
        <f>IF(LEN(B104)=0,"",IF(40-LEN(B104)&gt;0,"残り" &amp; 40-LEN(B104) &amp; "文字",IF(40-LEN(B104)=0,"","文字数がオーバーしています")))</f>
        <v/>
      </c>
      <c r="H104" s="99"/>
      <c r="I104" s="100"/>
      <c r="J104" s="7" t="s">
        <v>79</v>
      </c>
      <c r="K104" s="99"/>
      <c r="L104" s="99"/>
      <c r="M104" s="101"/>
      <c r="N104" s="101"/>
      <c r="O104" s="101"/>
      <c r="P104" s="101"/>
      <c r="Q104" s="101"/>
      <c r="R104" s="101"/>
      <c r="S104" s="73"/>
      <c r="T104" s="101"/>
    </row>
    <row r="105" spans="1:20" s="102" customFormat="1" ht="65.099999999999994" customHeight="1" thickBot="1" x14ac:dyDescent="0.2">
      <c r="A105" s="103"/>
      <c r="B105" s="312"/>
      <c r="C105" s="312"/>
      <c r="D105" s="312"/>
      <c r="E105" s="312"/>
      <c r="F105" s="313"/>
      <c r="G105" s="2" t="str">
        <f>IF(LEN(B105)=0,"",IF(256-LEN(B105)&gt;0,"残り" &amp; 256-LEN(B105) &amp; "文字",IF(256-LEN(B105)=0,"","文字数がオーバーしています")))</f>
        <v/>
      </c>
      <c r="H105" s="99"/>
      <c r="I105" s="100"/>
      <c r="J105" s="7" t="s">
        <v>82</v>
      </c>
      <c r="K105" s="99"/>
      <c r="L105" s="99"/>
      <c r="M105" s="101"/>
      <c r="N105" s="101"/>
      <c r="O105" s="101"/>
      <c r="P105" s="101"/>
      <c r="Q105" s="101"/>
      <c r="R105" s="101"/>
      <c r="S105" s="73"/>
      <c r="T105" s="101"/>
    </row>
    <row r="106" spans="1:20" ht="18" customHeight="1" thickTop="1" x14ac:dyDescent="0.15">
      <c r="A106" s="287">
        <v>4</v>
      </c>
      <c r="B106" s="289" t="s">
        <v>223</v>
      </c>
      <c r="C106" s="290"/>
      <c r="D106" s="290"/>
      <c r="E106" s="290"/>
      <c r="F106" s="291"/>
      <c r="H106" s="73"/>
      <c r="I106" s="54"/>
      <c r="J106" s="7" t="s">
        <v>56</v>
      </c>
      <c r="K106" s="7"/>
      <c r="L106" s="73"/>
      <c r="M106" s="73"/>
      <c r="N106" s="73"/>
      <c r="O106" s="73"/>
      <c r="P106" s="73"/>
      <c r="Q106" s="73"/>
      <c r="R106" s="73"/>
      <c r="S106" s="73"/>
      <c r="T106" s="73" t="s">
        <v>62</v>
      </c>
    </row>
    <row r="107" spans="1:20" s="83" customFormat="1" ht="30" customHeight="1" thickBot="1" x14ac:dyDescent="0.2">
      <c r="A107" s="288"/>
      <c r="B107" s="292" t="s">
        <v>222</v>
      </c>
      <c r="C107" s="293"/>
      <c r="D107" s="293"/>
      <c r="E107" s="293"/>
      <c r="F107" s="294"/>
      <c r="G107" s="78"/>
      <c r="H107" s="79"/>
      <c r="I107" s="80"/>
      <c r="J107" s="81" t="s">
        <v>63</v>
      </c>
      <c r="K107" s="79">
        <v>4</v>
      </c>
      <c r="L107" s="79">
        <v>123</v>
      </c>
      <c r="M107" s="82"/>
      <c r="N107" s="82"/>
      <c r="O107" s="82"/>
      <c r="P107" s="82"/>
      <c r="Q107" s="82"/>
      <c r="R107" s="82"/>
      <c r="S107" s="73"/>
      <c r="T107" s="82"/>
    </row>
    <row r="108" spans="1:20" s="11" customFormat="1" ht="17.25" customHeight="1" x14ac:dyDescent="0.15">
      <c r="A108" s="84"/>
      <c r="B108" s="295" t="s">
        <v>225</v>
      </c>
      <c r="C108" s="296"/>
      <c r="D108" s="296"/>
      <c r="E108" s="296"/>
      <c r="F108" s="297"/>
      <c r="G108" s="85"/>
      <c r="H108" s="86"/>
      <c r="I108" s="87"/>
      <c r="J108" s="7" t="s">
        <v>64</v>
      </c>
      <c r="K108" s="86"/>
      <c r="L108" s="86"/>
      <c r="M108" s="88"/>
      <c r="N108" s="88"/>
      <c r="O108" s="88"/>
      <c r="P108" s="88"/>
      <c r="Q108" s="88"/>
      <c r="R108" s="88"/>
      <c r="S108" s="73"/>
      <c r="T108" s="88"/>
    </row>
    <row r="109" spans="1:20" s="83" customFormat="1" ht="30" customHeight="1" thickBot="1" x14ac:dyDescent="0.2">
      <c r="A109" s="89"/>
      <c r="B109" s="298" t="s">
        <v>224</v>
      </c>
      <c r="C109" s="299"/>
      <c r="D109" s="322" t="s">
        <v>83</v>
      </c>
      <c r="E109" s="322"/>
      <c r="F109" s="113" t="str">
        <f>IF(COUNT(P113:Q117) &gt; 0,COUNT(P113:P117) &amp; "／" &amp; COUNT(P113:Q117),"")</f>
        <v/>
      </c>
      <c r="G109" s="78"/>
      <c r="H109" s="79"/>
      <c r="I109" s="80"/>
      <c r="J109" s="81" t="s">
        <v>65</v>
      </c>
      <c r="K109" s="79">
        <v>1</v>
      </c>
      <c r="L109" s="79">
        <v>552</v>
      </c>
      <c r="M109" s="82"/>
      <c r="N109" s="82"/>
      <c r="O109" s="82"/>
      <c r="P109" s="82"/>
      <c r="Q109" s="82"/>
      <c r="R109" s="82"/>
      <c r="S109" s="73"/>
      <c r="T109" s="82"/>
    </row>
    <row r="110" spans="1:20" x14ac:dyDescent="0.15">
      <c r="A110" s="90"/>
      <c r="B110" s="91" t="s">
        <v>163</v>
      </c>
      <c r="C110" s="323" t="str">
        <f>IF((MIN(I113:I117)=0),"標準項目の「あり」「なし」を選択してください","")</f>
        <v>標準項目の「あり」「なし」を選択してください</v>
      </c>
      <c r="D110" s="323"/>
      <c r="E110" s="323"/>
      <c r="F110" s="324"/>
      <c r="H110" s="73"/>
      <c r="I110" s="54"/>
      <c r="J110" s="7" t="s">
        <v>66</v>
      </c>
      <c r="K110" s="7">
        <v>1</v>
      </c>
      <c r="L110" s="73">
        <v>17441</v>
      </c>
      <c r="M110" s="73"/>
      <c r="N110" s="73"/>
      <c r="O110" s="73"/>
      <c r="P110" s="73"/>
      <c r="Q110" s="73"/>
      <c r="R110" s="73"/>
      <c r="S110" s="73"/>
      <c r="T110" s="73"/>
    </row>
    <row r="111" spans="1:20" s="95" customFormat="1" ht="37.5" customHeight="1" x14ac:dyDescent="0.15">
      <c r="A111" s="92" t="s">
        <v>57</v>
      </c>
      <c r="B111" s="271" t="s">
        <v>226</v>
      </c>
      <c r="C111" s="272"/>
      <c r="D111" s="325" t="str">
        <f xml:space="preserve"> "評点（" &amp; REPT("○",COUNT(P113:P117)) &amp; REPT("●",COUNT(Q113:Q117)) &amp; "）"</f>
        <v>評点（）</v>
      </c>
      <c r="E111" s="325"/>
      <c r="F111" s="112" t="str">
        <f>IF(COUNT(R113:R117)&gt;0,"・非該当" &amp; COUNT(R113:R117),"")</f>
        <v/>
      </c>
      <c r="G111" s="78"/>
      <c r="H111" s="93"/>
      <c r="I111" s="94" t="str">
        <f>IF(MIN(I113:I117)=0,"",IF(COUNT(P113:Q117)=0,"-",IF(COUNT(P113:Q117)=COUNT(P113:P117),"A",IF(COUNT(P113:P117)=0,"C","B"))))</f>
        <v/>
      </c>
      <c r="J111" s="7" t="s">
        <v>51</v>
      </c>
      <c r="K111" s="94"/>
      <c r="L111" s="93"/>
      <c r="M111" s="93"/>
      <c r="N111" s="93"/>
      <c r="O111" s="93"/>
      <c r="P111" s="93"/>
      <c r="Q111" s="93"/>
      <c r="R111" s="93"/>
      <c r="S111" s="73"/>
      <c r="T111" s="93"/>
    </row>
    <row r="112" spans="1:20" x14ac:dyDescent="0.15">
      <c r="A112" s="90"/>
      <c r="B112" s="111" t="s">
        <v>52</v>
      </c>
      <c r="C112" s="314" t="s">
        <v>53</v>
      </c>
      <c r="D112" s="315"/>
      <c r="E112" s="315"/>
      <c r="F112" s="316"/>
      <c r="H112" s="73"/>
      <c r="I112" s="54"/>
      <c r="J112" s="7" t="s">
        <v>54</v>
      </c>
      <c r="K112" s="7"/>
      <c r="L112" s="73"/>
      <c r="M112" s="73"/>
      <c r="N112" s="73"/>
      <c r="O112" s="73"/>
      <c r="P112" s="73"/>
      <c r="Q112" s="73"/>
      <c r="R112" s="73"/>
      <c r="S112" s="73"/>
      <c r="T112" s="73"/>
    </row>
    <row r="113" spans="1:20" ht="37.5" customHeight="1" x14ac:dyDescent="0.15">
      <c r="A113" s="90"/>
      <c r="B113" s="96"/>
      <c r="C113" s="292" t="s">
        <v>227</v>
      </c>
      <c r="D113" s="293"/>
      <c r="E113" s="317"/>
      <c r="F113" s="97"/>
      <c r="G113" s="78"/>
      <c r="H113" s="73"/>
      <c r="I113" s="54">
        <v>0</v>
      </c>
      <c r="J113" s="7" t="s">
        <v>55</v>
      </c>
      <c r="K113" s="7">
        <v>1</v>
      </c>
      <c r="L113" s="73">
        <v>60060</v>
      </c>
      <c r="M113" s="73"/>
      <c r="N113" s="73"/>
      <c r="O113" s="73"/>
      <c r="P113" s="73" t="str">
        <f>IF(I113=3,1,"")</f>
        <v/>
      </c>
      <c r="Q113" s="73" t="str">
        <f>IF(I113=2,1,"")</f>
        <v/>
      </c>
      <c r="R113" s="73" t="str">
        <f>IF(I113=1,1,"")</f>
        <v/>
      </c>
      <c r="S113" s="73"/>
      <c r="T113" s="73"/>
    </row>
    <row r="114" spans="1:20" ht="37.5" customHeight="1" x14ac:dyDescent="0.15">
      <c r="A114" s="90"/>
      <c r="B114" s="96"/>
      <c r="C114" s="292" t="s">
        <v>228</v>
      </c>
      <c r="D114" s="293"/>
      <c r="E114" s="317"/>
      <c r="F114" s="97"/>
      <c r="G114" s="78"/>
      <c r="H114" s="73"/>
      <c r="I114" s="54">
        <v>0</v>
      </c>
      <c r="J114" s="7" t="s">
        <v>55</v>
      </c>
      <c r="K114" s="7">
        <v>2</v>
      </c>
      <c r="L114" s="73">
        <v>60061</v>
      </c>
      <c r="M114" s="73"/>
      <c r="N114" s="73"/>
      <c r="O114" s="73"/>
      <c r="P114" s="73" t="str">
        <f>IF(I114=3,1,"")</f>
        <v/>
      </c>
      <c r="Q114" s="73" t="str">
        <f>IF(I114=2,1,"")</f>
        <v/>
      </c>
      <c r="R114" s="73" t="str">
        <f>IF(I114=1,1,"")</f>
        <v/>
      </c>
      <c r="S114" s="73"/>
      <c r="T114" s="73"/>
    </row>
    <row r="115" spans="1:20" ht="37.5" customHeight="1" x14ac:dyDescent="0.15">
      <c r="A115" s="90"/>
      <c r="B115" s="96"/>
      <c r="C115" s="292" t="s">
        <v>229</v>
      </c>
      <c r="D115" s="293"/>
      <c r="E115" s="317"/>
      <c r="F115" s="97"/>
      <c r="G115" s="78"/>
      <c r="H115" s="73"/>
      <c r="I115" s="54">
        <v>0</v>
      </c>
      <c r="J115" s="7" t="s">
        <v>55</v>
      </c>
      <c r="K115" s="7">
        <v>3</v>
      </c>
      <c r="L115" s="73">
        <v>60062</v>
      </c>
      <c r="M115" s="73"/>
      <c r="N115" s="73"/>
      <c r="O115" s="73"/>
      <c r="P115" s="73" t="str">
        <f>IF(I115=3,1,"")</f>
        <v/>
      </c>
      <c r="Q115" s="73" t="str">
        <f>IF(I115=2,1,"")</f>
        <v/>
      </c>
      <c r="R115" s="73" t="str">
        <f>IF(I115=1,1,"")</f>
        <v/>
      </c>
      <c r="S115" s="73"/>
      <c r="T115" s="73"/>
    </row>
    <row r="116" spans="1:20" ht="37.5" customHeight="1" x14ac:dyDescent="0.15">
      <c r="A116" s="90"/>
      <c r="B116" s="96"/>
      <c r="C116" s="292" t="s">
        <v>230</v>
      </c>
      <c r="D116" s="293"/>
      <c r="E116" s="317"/>
      <c r="F116" s="97"/>
      <c r="G116" s="78"/>
      <c r="H116" s="73"/>
      <c r="I116" s="54">
        <v>0</v>
      </c>
      <c r="J116" s="7" t="s">
        <v>55</v>
      </c>
      <c r="K116" s="7">
        <v>4</v>
      </c>
      <c r="L116" s="73">
        <v>60063</v>
      </c>
      <c r="M116" s="73"/>
      <c r="N116" s="73"/>
      <c r="O116" s="73"/>
      <c r="P116" s="73" t="str">
        <f>IF(I116=3,1,"")</f>
        <v/>
      </c>
      <c r="Q116" s="73" t="str">
        <f>IF(I116=2,1,"")</f>
        <v/>
      </c>
      <c r="R116" s="73" t="str">
        <f>IF(I116=1,1,"")</f>
        <v/>
      </c>
      <c r="S116" s="73"/>
      <c r="T116" s="73"/>
    </row>
    <row r="117" spans="1:20" ht="37.5" customHeight="1" thickBot="1" x14ac:dyDescent="0.2">
      <c r="A117" s="90"/>
      <c r="B117" s="96"/>
      <c r="C117" s="292" t="s">
        <v>231</v>
      </c>
      <c r="D117" s="293"/>
      <c r="E117" s="317"/>
      <c r="F117" s="97"/>
      <c r="G117" s="78"/>
      <c r="H117" s="73"/>
      <c r="I117" s="54">
        <v>0</v>
      </c>
      <c r="J117" s="7" t="s">
        <v>55</v>
      </c>
      <c r="K117" s="7">
        <v>5</v>
      </c>
      <c r="L117" s="73">
        <v>60064</v>
      </c>
      <c r="M117" s="73"/>
      <c r="N117" s="73"/>
      <c r="O117" s="73"/>
      <c r="P117" s="73" t="str">
        <f>IF(I117=3,1,"")</f>
        <v/>
      </c>
      <c r="Q117" s="73" t="str">
        <f>IF(I117=2,1,"")</f>
        <v/>
      </c>
      <c r="R117" s="73" t="str">
        <f>IF(I117=1,1,"")</f>
        <v/>
      </c>
      <c r="S117" s="73"/>
      <c r="T117" s="73"/>
    </row>
    <row r="118" spans="1:20" s="11" customFormat="1" ht="17.25" customHeight="1" x14ac:dyDescent="0.15">
      <c r="A118" s="84"/>
      <c r="B118" s="295" t="s">
        <v>233</v>
      </c>
      <c r="C118" s="296"/>
      <c r="D118" s="296"/>
      <c r="E118" s="296"/>
      <c r="F118" s="297"/>
      <c r="G118" s="85"/>
      <c r="H118" s="86"/>
      <c r="I118" s="87"/>
      <c r="J118" s="7" t="s">
        <v>64</v>
      </c>
      <c r="K118" s="86"/>
      <c r="L118" s="86"/>
      <c r="M118" s="88"/>
      <c r="N118" s="88"/>
      <c r="O118" s="88"/>
      <c r="P118" s="88"/>
      <c r="Q118" s="88"/>
      <c r="R118" s="88"/>
      <c r="S118" s="73"/>
      <c r="T118" s="88"/>
    </row>
    <row r="119" spans="1:20" s="83" customFormat="1" ht="30" customHeight="1" thickBot="1" x14ac:dyDescent="0.2">
      <c r="A119" s="89"/>
      <c r="B119" s="298" t="s">
        <v>232</v>
      </c>
      <c r="C119" s="299"/>
      <c r="D119" s="322" t="s">
        <v>83</v>
      </c>
      <c r="E119" s="322"/>
      <c r="F119" s="113" t="str">
        <f>IF(COUNT(P123:Q126) &gt; 0,COUNT(P123:P126) &amp; "／" &amp; COUNT(P123:Q126),"")</f>
        <v/>
      </c>
      <c r="G119" s="78"/>
      <c r="H119" s="79"/>
      <c r="I119" s="80"/>
      <c r="J119" s="81" t="s">
        <v>65</v>
      </c>
      <c r="K119" s="79">
        <v>2</v>
      </c>
      <c r="L119" s="79">
        <v>553</v>
      </c>
      <c r="M119" s="82"/>
      <c r="N119" s="82"/>
      <c r="O119" s="82"/>
      <c r="P119" s="82"/>
      <c r="Q119" s="82"/>
      <c r="R119" s="82"/>
      <c r="S119" s="73"/>
      <c r="T119" s="82"/>
    </row>
    <row r="120" spans="1:20" x14ac:dyDescent="0.15">
      <c r="A120" s="90"/>
      <c r="B120" s="91" t="s">
        <v>163</v>
      </c>
      <c r="C120" s="323" t="str">
        <f>IF((MIN(I123:I126)=0),"標準項目の「あり」「なし」を選択してください","")</f>
        <v>標準項目の「あり」「なし」を選択してください</v>
      </c>
      <c r="D120" s="323"/>
      <c r="E120" s="323"/>
      <c r="F120" s="324"/>
      <c r="H120" s="73"/>
      <c r="I120" s="54"/>
      <c r="J120" s="7" t="s">
        <v>66</v>
      </c>
      <c r="K120" s="7">
        <v>1</v>
      </c>
      <c r="L120" s="73">
        <v>17442</v>
      </c>
      <c r="M120" s="73"/>
      <c r="N120" s="73"/>
      <c r="O120" s="73"/>
      <c r="P120" s="73"/>
      <c r="Q120" s="73"/>
      <c r="R120" s="73"/>
      <c r="S120" s="73"/>
      <c r="T120" s="73"/>
    </row>
    <row r="121" spans="1:20" s="95" customFormat="1" ht="37.5" customHeight="1" x14ac:dyDescent="0.15">
      <c r="A121" s="92" t="s">
        <v>57</v>
      </c>
      <c r="B121" s="271" t="s">
        <v>232</v>
      </c>
      <c r="C121" s="272"/>
      <c r="D121" s="325" t="str">
        <f xml:space="preserve"> "評点（" &amp; REPT("○",COUNT(P123:P126)) &amp; REPT("●",COUNT(Q123:Q126)) &amp; "）"</f>
        <v>評点（）</v>
      </c>
      <c r="E121" s="325"/>
      <c r="F121" s="112" t="str">
        <f>IF(COUNT(R123:R126)&gt;0,"・非該当" &amp; COUNT(R123:R126),"")</f>
        <v/>
      </c>
      <c r="G121" s="78"/>
      <c r="H121" s="93"/>
      <c r="I121" s="94" t="str">
        <f>IF(MIN(I123:I126)=0,"",IF(COUNT(P123:Q126)=0,"-",IF(COUNT(P123:Q126)=COUNT(P123:P126),"A",IF(COUNT(P123:P126)=0,"C","B"))))</f>
        <v/>
      </c>
      <c r="J121" s="7" t="s">
        <v>51</v>
      </c>
      <c r="K121" s="94"/>
      <c r="L121" s="93"/>
      <c r="M121" s="93"/>
      <c r="N121" s="93"/>
      <c r="O121" s="93"/>
      <c r="P121" s="93"/>
      <c r="Q121" s="93"/>
      <c r="R121" s="93"/>
      <c r="S121" s="73"/>
      <c r="T121" s="93"/>
    </row>
    <row r="122" spans="1:20" x14ac:dyDescent="0.15">
      <c r="A122" s="90"/>
      <c r="B122" s="111" t="s">
        <v>52</v>
      </c>
      <c r="C122" s="314" t="s">
        <v>53</v>
      </c>
      <c r="D122" s="315"/>
      <c r="E122" s="315"/>
      <c r="F122" s="316"/>
      <c r="H122" s="73"/>
      <c r="I122" s="54"/>
      <c r="J122" s="7" t="s">
        <v>54</v>
      </c>
      <c r="K122" s="7"/>
      <c r="L122" s="73"/>
      <c r="M122" s="73"/>
      <c r="N122" s="73"/>
      <c r="O122" s="73"/>
      <c r="P122" s="73"/>
      <c r="Q122" s="73"/>
      <c r="R122" s="73"/>
      <c r="S122" s="73"/>
      <c r="T122" s="73"/>
    </row>
    <row r="123" spans="1:20" ht="37.5" customHeight="1" x14ac:dyDescent="0.15">
      <c r="A123" s="90"/>
      <c r="B123" s="96"/>
      <c r="C123" s="292" t="s">
        <v>234</v>
      </c>
      <c r="D123" s="293"/>
      <c r="E123" s="317"/>
      <c r="F123" s="97"/>
      <c r="G123" s="78"/>
      <c r="H123" s="73"/>
      <c r="I123" s="54">
        <v>0</v>
      </c>
      <c r="J123" s="7" t="s">
        <v>55</v>
      </c>
      <c r="K123" s="7">
        <v>1</v>
      </c>
      <c r="L123" s="73">
        <v>60065</v>
      </c>
      <c r="M123" s="73"/>
      <c r="N123" s="73"/>
      <c r="O123" s="73"/>
      <c r="P123" s="73" t="str">
        <f>IF(I123=3,1,"")</f>
        <v/>
      </c>
      <c r="Q123" s="73" t="str">
        <f>IF(I123=2,1,"")</f>
        <v/>
      </c>
      <c r="R123" s="73" t="str">
        <f>IF(I123=1,1,"")</f>
        <v/>
      </c>
      <c r="S123" s="73"/>
      <c r="T123" s="73"/>
    </row>
    <row r="124" spans="1:20" ht="37.5" customHeight="1" x14ac:dyDescent="0.15">
      <c r="A124" s="90"/>
      <c r="B124" s="96"/>
      <c r="C124" s="292" t="s">
        <v>235</v>
      </c>
      <c r="D124" s="293"/>
      <c r="E124" s="317"/>
      <c r="F124" s="97"/>
      <c r="G124" s="78"/>
      <c r="H124" s="73"/>
      <c r="I124" s="54">
        <v>0</v>
      </c>
      <c r="J124" s="7" t="s">
        <v>55</v>
      </c>
      <c r="K124" s="7">
        <v>2</v>
      </c>
      <c r="L124" s="73">
        <v>60066</v>
      </c>
      <c r="M124" s="73"/>
      <c r="N124" s="73"/>
      <c r="O124" s="73"/>
      <c r="P124" s="73" t="str">
        <f>IF(I124=3,1,"")</f>
        <v/>
      </c>
      <c r="Q124" s="73" t="str">
        <f>IF(I124=2,1,"")</f>
        <v/>
      </c>
      <c r="R124" s="73" t="str">
        <f>IF(I124=1,1,"")</f>
        <v/>
      </c>
      <c r="S124" s="73"/>
      <c r="T124" s="73"/>
    </row>
    <row r="125" spans="1:20" ht="37.5" customHeight="1" x14ac:dyDescent="0.15">
      <c r="A125" s="90"/>
      <c r="B125" s="96"/>
      <c r="C125" s="292" t="s">
        <v>236</v>
      </c>
      <c r="D125" s="293"/>
      <c r="E125" s="317"/>
      <c r="F125" s="97"/>
      <c r="G125" s="78"/>
      <c r="H125" s="73"/>
      <c r="I125" s="54">
        <v>0</v>
      </c>
      <c r="J125" s="7" t="s">
        <v>55</v>
      </c>
      <c r="K125" s="7">
        <v>3</v>
      </c>
      <c r="L125" s="73">
        <v>60067</v>
      </c>
      <c r="M125" s="73"/>
      <c r="N125" s="73"/>
      <c r="O125" s="73"/>
      <c r="P125" s="73" t="str">
        <f>IF(I125=3,1,"")</f>
        <v/>
      </c>
      <c r="Q125" s="73" t="str">
        <f>IF(I125=2,1,"")</f>
        <v/>
      </c>
      <c r="R125" s="73" t="str">
        <f>IF(I125=1,1,"")</f>
        <v/>
      </c>
      <c r="S125" s="73"/>
      <c r="T125" s="73"/>
    </row>
    <row r="126" spans="1:20" ht="37.5" customHeight="1" thickBot="1" x14ac:dyDescent="0.2">
      <c r="A126" s="90"/>
      <c r="B126" s="96"/>
      <c r="C126" s="292" t="s">
        <v>237</v>
      </c>
      <c r="D126" s="293"/>
      <c r="E126" s="317"/>
      <c r="F126" s="97"/>
      <c r="G126" s="78"/>
      <c r="H126" s="73"/>
      <c r="I126" s="54">
        <v>0</v>
      </c>
      <c r="J126" s="7" t="s">
        <v>55</v>
      </c>
      <c r="K126" s="7">
        <v>4</v>
      </c>
      <c r="L126" s="73">
        <v>60068</v>
      </c>
      <c r="M126" s="73"/>
      <c r="N126" s="73"/>
      <c r="O126" s="73"/>
      <c r="P126" s="73" t="str">
        <f>IF(I126=3,1,"")</f>
        <v/>
      </c>
      <c r="Q126" s="73" t="str">
        <f>IF(I126=2,1,"")</f>
        <v/>
      </c>
      <c r="R126" s="73" t="str">
        <f>IF(I126=1,1,"")</f>
        <v/>
      </c>
      <c r="S126" s="73"/>
      <c r="T126" s="73"/>
    </row>
    <row r="127" spans="1:20" ht="20.25" customHeight="1" x14ac:dyDescent="0.15">
      <c r="A127" s="98"/>
      <c r="B127" s="318" t="s">
        <v>238</v>
      </c>
      <c r="C127" s="319"/>
      <c r="D127" s="320" t="str">
        <f>IF(AND(LEN(case1_4)&lt;&gt;0,COUNT(R113:R126)=9),checkB_4,(IF(LEN(checkA_4)&lt;&gt;0,checkA_4, checkB_4)))</f>
        <v>カテゴリー4の講評を入力してください</v>
      </c>
      <c r="E127" s="320"/>
      <c r="F127" s="321"/>
      <c r="H127" s="73"/>
      <c r="I127" s="54"/>
      <c r="J127" s="7" t="s">
        <v>56</v>
      </c>
      <c r="K127" s="7"/>
      <c r="L127" s="73"/>
      <c r="M127" s="73"/>
      <c r="N127" s="73"/>
      <c r="O127" s="73"/>
      <c r="P127" s="73"/>
      <c r="Q127" s="73"/>
      <c r="R127" s="73"/>
      <c r="S127" s="73"/>
      <c r="T127" s="73"/>
    </row>
    <row r="128" spans="1:20" s="102" customFormat="1" ht="21" customHeight="1" x14ac:dyDescent="0.15">
      <c r="A128" s="109"/>
      <c r="B128" s="301"/>
      <c r="C128" s="302"/>
      <c r="D128" s="302"/>
      <c r="E128" s="302"/>
      <c r="F128" s="303"/>
      <c r="G128" s="2" t="str">
        <f>IF(LEN(B128)=0,"",IF(40-LEN(B128)&gt;0,"残り" &amp; 40-LEN(B128) &amp; "文字",IF(40-LEN(B128)=0,"","文字数がオーバーしています")))</f>
        <v/>
      </c>
      <c r="H128" s="99"/>
      <c r="I128" s="100"/>
      <c r="J128" s="7" t="s">
        <v>77</v>
      </c>
      <c r="K128" s="99"/>
      <c r="L128" s="99"/>
      <c r="M128" s="101"/>
      <c r="N128" s="101"/>
      <c r="O128" s="101"/>
      <c r="P128" s="101"/>
      <c r="Q128" s="101"/>
      <c r="R128" s="101"/>
      <c r="S128" s="73"/>
      <c r="T128" s="101"/>
    </row>
    <row r="129" spans="1:20" s="102" customFormat="1" ht="65.099999999999994" customHeight="1" x14ac:dyDescent="0.15">
      <c r="A129" s="110"/>
      <c r="B129" s="304"/>
      <c r="C129" s="305"/>
      <c r="D129" s="305"/>
      <c r="E129" s="305"/>
      <c r="F129" s="306"/>
      <c r="G129" s="2" t="str">
        <f>IF(LEN(B129)=0,"",IF(256-LEN(B129)&gt;0,"残り" &amp; 256-LEN(B129) &amp; "文字",IF(256-LEN(B129)=0,"","文字数がオーバーしています")))</f>
        <v/>
      </c>
      <c r="H129" s="99"/>
      <c r="I129" s="100"/>
      <c r="J129" s="7" t="s">
        <v>80</v>
      </c>
      <c r="K129" s="99"/>
      <c r="L129" s="99"/>
      <c r="M129" s="101"/>
      <c r="N129" s="101"/>
      <c r="O129" s="101"/>
      <c r="P129" s="101"/>
      <c r="Q129" s="101"/>
      <c r="R129" s="101"/>
      <c r="S129" s="73"/>
      <c r="T129" s="101"/>
    </row>
    <row r="130" spans="1:20" s="102" customFormat="1" ht="21" customHeight="1" x14ac:dyDescent="0.15">
      <c r="A130" s="110"/>
      <c r="B130" s="307"/>
      <c r="C130" s="308"/>
      <c r="D130" s="308"/>
      <c r="E130" s="308"/>
      <c r="F130" s="309"/>
      <c r="G130" s="2" t="str">
        <f>IF(LEN(B130)=0,"",IF(40-LEN(B130)&gt;0,"残り" &amp; 40-LEN(B130) &amp; "文字",IF(40-LEN(B130)=0,"","文字数がオーバーしています")))</f>
        <v/>
      </c>
      <c r="H130" s="99"/>
      <c r="I130" s="100"/>
      <c r="J130" s="7" t="s">
        <v>78</v>
      </c>
      <c r="K130" s="99"/>
      <c r="L130" s="99"/>
      <c r="M130" s="101"/>
      <c r="N130" s="101"/>
      <c r="O130" s="101"/>
      <c r="P130" s="101"/>
      <c r="Q130" s="101"/>
      <c r="R130" s="101"/>
      <c r="S130" s="73"/>
      <c r="T130" s="101"/>
    </row>
    <row r="131" spans="1:20" s="102" customFormat="1" ht="65.099999999999994" customHeight="1" x14ac:dyDescent="0.15">
      <c r="A131" s="110"/>
      <c r="B131" s="310"/>
      <c r="C131" s="310"/>
      <c r="D131" s="310"/>
      <c r="E131" s="310"/>
      <c r="F131" s="311"/>
      <c r="G131" s="2" t="str">
        <f>IF(LEN(B131)=0,"",IF(256-LEN(B131)&gt;0,"残り" &amp; 256-LEN(B131) &amp; "文字",IF(256-LEN(B131)=0,"","文字数がオーバーしています")))</f>
        <v/>
      </c>
      <c r="H131" s="99"/>
      <c r="I131" s="100"/>
      <c r="J131" s="7" t="s">
        <v>81</v>
      </c>
      <c r="K131" s="99"/>
      <c r="L131" s="99"/>
      <c r="M131" s="101"/>
      <c r="N131" s="101"/>
      <c r="O131" s="101"/>
      <c r="P131" s="101"/>
      <c r="Q131" s="101"/>
      <c r="R131" s="101"/>
      <c r="S131" s="73"/>
      <c r="T131" s="101"/>
    </row>
    <row r="132" spans="1:20" s="102" customFormat="1" ht="21" customHeight="1" x14ac:dyDescent="0.15">
      <c r="A132" s="110"/>
      <c r="B132" s="307"/>
      <c r="C132" s="308"/>
      <c r="D132" s="308"/>
      <c r="E132" s="308"/>
      <c r="F132" s="309"/>
      <c r="G132" s="2" t="str">
        <f>IF(LEN(B132)=0,"",IF(40-LEN(B132)&gt;0,"残り" &amp; 40-LEN(B132) &amp; "文字",IF(40-LEN(B132)=0,"","文字数がオーバーしています")))</f>
        <v/>
      </c>
      <c r="H132" s="99"/>
      <c r="I132" s="100"/>
      <c r="J132" s="7" t="s">
        <v>79</v>
      </c>
      <c r="K132" s="99"/>
      <c r="L132" s="99"/>
      <c r="M132" s="101"/>
      <c r="N132" s="101"/>
      <c r="O132" s="101"/>
      <c r="P132" s="101"/>
      <c r="Q132" s="101"/>
      <c r="R132" s="101"/>
      <c r="S132" s="73"/>
      <c r="T132" s="101"/>
    </row>
    <row r="133" spans="1:20" s="102" customFormat="1" ht="65.099999999999994" customHeight="1" thickBot="1" x14ac:dyDescent="0.2">
      <c r="A133" s="103"/>
      <c r="B133" s="312"/>
      <c r="C133" s="312"/>
      <c r="D133" s="312"/>
      <c r="E133" s="312"/>
      <c r="F133" s="313"/>
      <c r="G133" s="2" t="str">
        <f>IF(LEN(B133)=0,"",IF(256-LEN(B133)&gt;0,"残り" &amp; 256-LEN(B133) &amp; "文字",IF(256-LEN(B133)=0,"","文字数がオーバーしています")))</f>
        <v/>
      </c>
      <c r="H133" s="99"/>
      <c r="I133" s="100"/>
      <c r="J133" s="7" t="s">
        <v>82</v>
      </c>
      <c r="K133" s="99"/>
      <c r="L133" s="99"/>
      <c r="M133" s="101"/>
      <c r="N133" s="101"/>
      <c r="O133" s="101"/>
      <c r="P133" s="101"/>
      <c r="Q133" s="101"/>
      <c r="R133" s="101"/>
      <c r="S133" s="73"/>
      <c r="T133" s="101"/>
    </row>
    <row r="134" spans="1:20" ht="18" customHeight="1" thickTop="1" x14ac:dyDescent="0.15">
      <c r="A134" s="287">
        <v>5</v>
      </c>
      <c r="B134" s="289" t="s">
        <v>240</v>
      </c>
      <c r="C134" s="290"/>
      <c r="D134" s="290"/>
      <c r="E134" s="290"/>
      <c r="F134" s="291"/>
      <c r="H134" s="73"/>
      <c r="I134" s="54"/>
      <c r="J134" s="7" t="s">
        <v>56</v>
      </c>
      <c r="K134" s="7"/>
      <c r="L134" s="73"/>
      <c r="M134" s="73"/>
      <c r="N134" s="73"/>
      <c r="O134" s="73"/>
      <c r="P134" s="73"/>
      <c r="Q134" s="73"/>
      <c r="R134" s="73"/>
      <c r="S134" s="73"/>
      <c r="T134" s="73" t="s">
        <v>62</v>
      </c>
    </row>
    <row r="135" spans="1:20" s="83" customFormat="1" ht="30" customHeight="1" thickBot="1" x14ac:dyDescent="0.2">
      <c r="A135" s="288"/>
      <c r="B135" s="292" t="s">
        <v>239</v>
      </c>
      <c r="C135" s="293"/>
      <c r="D135" s="293"/>
      <c r="E135" s="293"/>
      <c r="F135" s="294"/>
      <c r="G135" s="78"/>
      <c r="H135" s="79"/>
      <c r="I135" s="80"/>
      <c r="J135" s="81" t="s">
        <v>63</v>
      </c>
      <c r="K135" s="79">
        <v>5</v>
      </c>
      <c r="L135" s="79">
        <v>124</v>
      </c>
      <c r="M135" s="82"/>
      <c r="N135" s="82"/>
      <c r="O135" s="82"/>
      <c r="P135" s="82"/>
      <c r="Q135" s="82"/>
      <c r="R135" s="82"/>
      <c r="S135" s="73"/>
      <c r="T135" s="82"/>
    </row>
    <row r="136" spans="1:20" s="11" customFormat="1" ht="17.25" customHeight="1" x14ac:dyDescent="0.15">
      <c r="A136" s="84"/>
      <c r="B136" s="295" t="s">
        <v>242</v>
      </c>
      <c r="C136" s="296"/>
      <c r="D136" s="296"/>
      <c r="E136" s="296"/>
      <c r="F136" s="297"/>
      <c r="G136" s="85"/>
      <c r="H136" s="86"/>
      <c r="I136" s="87"/>
      <c r="J136" s="7" t="s">
        <v>64</v>
      </c>
      <c r="K136" s="86"/>
      <c r="L136" s="86"/>
      <c r="M136" s="88"/>
      <c r="N136" s="88"/>
      <c r="O136" s="88"/>
      <c r="P136" s="88"/>
      <c r="Q136" s="88"/>
      <c r="R136" s="88"/>
      <c r="S136" s="73"/>
      <c r="T136" s="88"/>
    </row>
    <row r="137" spans="1:20" s="83" customFormat="1" ht="30" customHeight="1" thickBot="1" x14ac:dyDescent="0.2">
      <c r="A137" s="89"/>
      <c r="B137" s="298" t="s">
        <v>241</v>
      </c>
      <c r="C137" s="299"/>
      <c r="D137" s="322" t="s">
        <v>83</v>
      </c>
      <c r="E137" s="322"/>
      <c r="F137" s="113" t="str">
        <f>IF(COUNT(P141:Q161) &gt; 0,COUNT(P141:P161) &amp; "／" &amp; COUNT(P141:Q161),"")</f>
        <v/>
      </c>
      <c r="G137" s="78"/>
      <c r="H137" s="79"/>
      <c r="I137" s="80"/>
      <c r="J137" s="81" t="s">
        <v>65</v>
      </c>
      <c r="K137" s="79">
        <v>1</v>
      </c>
      <c r="L137" s="79">
        <v>554</v>
      </c>
      <c r="M137" s="82"/>
      <c r="N137" s="82"/>
      <c r="O137" s="82"/>
      <c r="P137" s="82"/>
      <c r="Q137" s="82"/>
      <c r="R137" s="82"/>
      <c r="S137" s="73"/>
      <c r="T137" s="82"/>
    </row>
    <row r="138" spans="1:20" x14ac:dyDescent="0.15">
      <c r="A138" s="90"/>
      <c r="B138" s="91" t="s">
        <v>163</v>
      </c>
      <c r="C138" s="323" t="str">
        <f>IF((MIN(I141:I142)=0),"標準項目の「あり」「なし」を選択してください","")</f>
        <v>標準項目の「あり」「なし」を選択してください</v>
      </c>
      <c r="D138" s="323"/>
      <c r="E138" s="323"/>
      <c r="F138" s="324"/>
      <c r="H138" s="73"/>
      <c r="I138" s="54"/>
      <c r="J138" s="7" t="s">
        <v>66</v>
      </c>
      <c r="K138" s="7">
        <v>1</v>
      </c>
      <c r="L138" s="73">
        <v>17443</v>
      </c>
      <c r="M138" s="73"/>
      <c r="N138" s="73"/>
      <c r="O138" s="73"/>
      <c r="P138" s="73"/>
      <c r="Q138" s="73"/>
      <c r="R138" s="73"/>
      <c r="S138" s="73"/>
      <c r="T138" s="73"/>
    </row>
    <row r="139" spans="1:20" s="95" customFormat="1" ht="37.5" customHeight="1" x14ac:dyDescent="0.15">
      <c r="A139" s="92" t="s">
        <v>57</v>
      </c>
      <c r="B139" s="271" t="s">
        <v>243</v>
      </c>
      <c r="C139" s="272"/>
      <c r="D139" s="325" t="str">
        <f xml:space="preserve"> "評点（" &amp; REPT("○",COUNT(P141:P142)) &amp; REPT("●",COUNT(Q141:Q142)) &amp; "）"</f>
        <v>評点（）</v>
      </c>
      <c r="E139" s="325"/>
      <c r="F139" s="112" t="str">
        <f>IF(COUNT(R141:R142)&gt;0,"・非該当" &amp; COUNT(R141:R142),"")</f>
        <v/>
      </c>
      <c r="G139" s="78"/>
      <c r="H139" s="93"/>
      <c r="I139" s="94" t="str">
        <f>IF(MIN(I141:I142)=0,"",IF(COUNT(P141:Q142)=0,"-",IF(COUNT(P141:Q142)=COUNT(P141:P142),"A",IF(COUNT(P141:P142)=0,"C","B"))))</f>
        <v/>
      </c>
      <c r="J139" s="7" t="s">
        <v>51</v>
      </c>
      <c r="K139" s="94"/>
      <c r="L139" s="93"/>
      <c r="M139" s="93"/>
      <c r="N139" s="93"/>
      <c r="O139" s="93"/>
      <c r="P139" s="93"/>
      <c r="Q139" s="93"/>
      <c r="R139" s="93"/>
      <c r="S139" s="73"/>
      <c r="T139" s="93"/>
    </row>
    <row r="140" spans="1:20" x14ac:dyDescent="0.15">
      <c r="A140" s="90"/>
      <c r="B140" s="111" t="s">
        <v>52</v>
      </c>
      <c r="C140" s="314" t="s">
        <v>53</v>
      </c>
      <c r="D140" s="315"/>
      <c r="E140" s="315"/>
      <c r="F140" s="316"/>
      <c r="H140" s="73"/>
      <c r="I140" s="54"/>
      <c r="J140" s="7" t="s">
        <v>54</v>
      </c>
      <c r="K140" s="7"/>
      <c r="L140" s="73"/>
      <c r="M140" s="73"/>
      <c r="N140" s="73"/>
      <c r="O140" s="73"/>
      <c r="P140" s="73"/>
      <c r="Q140" s="73"/>
      <c r="R140" s="73"/>
      <c r="S140" s="73"/>
      <c r="T140" s="73"/>
    </row>
    <row r="141" spans="1:20" ht="37.5" customHeight="1" x14ac:dyDescent="0.15">
      <c r="A141" s="90"/>
      <c r="B141" s="96"/>
      <c r="C141" s="292" t="s">
        <v>244</v>
      </c>
      <c r="D141" s="293"/>
      <c r="E141" s="317"/>
      <c r="F141" s="97"/>
      <c r="G141" s="78"/>
      <c r="H141" s="73"/>
      <c r="I141" s="54">
        <v>0</v>
      </c>
      <c r="J141" s="7" t="s">
        <v>55</v>
      </c>
      <c r="K141" s="7">
        <v>1</v>
      </c>
      <c r="L141" s="73">
        <v>60069</v>
      </c>
      <c r="M141" s="73"/>
      <c r="N141" s="73"/>
      <c r="O141" s="73"/>
      <c r="P141" s="73" t="str">
        <f>IF(I141=3,1,"")</f>
        <v/>
      </c>
      <c r="Q141" s="73" t="str">
        <f>IF(I141=2,1,"")</f>
        <v/>
      </c>
      <c r="R141" s="73" t="str">
        <f>IF(I141=1,1,"")</f>
        <v/>
      </c>
      <c r="S141" s="73"/>
      <c r="T141" s="73"/>
    </row>
    <row r="142" spans="1:20" ht="37.5" customHeight="1" thickBot="1" x14ac:dyDescent="0.2">
      <c r="A142" s="90"/>
      <c r="B142" s="96"/>
      <c r="C142" s="292" t="s">
        <v>245</v>
      </c>
      <c r="D142" s="293"/>
      <c r="E142" s="317"/>
      <c r="F142" s="97"/>
      <c r="G142" s="78"/>
      <c r="H142" s="73"/>
      <c r="I142" s="54">
        <v>0</v>
      </c>
      <c r="J142" s="7" t="s">
        <v>55</v>
      </c>
      <c r="K142" s="7">
        <v>2</v>
      </c>
      <c r="L142" s="73">
        <v>60070</v>
      </c>
      <c r="M142" s="73"/>
      <c r="N142" s="73"/>
      <c r="O142" s="73"/>
      <c r="P142" s="73" t="str">
        <f>IF(I142=3,1,"")</f>
        <v/>
      </c>
      <c r="Q142" s="73" t="str">
        <f>IF(I142=2,1,"")</f>
        <v/>
      </c>
      <c r="R142" s="73" t="str">
        <f>IF(I142=1,1,"")</f>
        <v/>
      </c>
      <c r="S142" s="73"/>
      <c r="T142" s="73"/>
    </row>
    <row r="143" spans="1:20" x14ac:dyDescent="0.15">
      <c r="A143" s="90"/>
      <c r="B143" s="91" t="s">
        <v>167</v>
      </c>
      <c r="C143" s="323" t="str">
        <f>IF((MIN(I146:I147)=0),"標準項目の「あり」「なし」を選択してください","")</f>
        <v>標準項目の「あり」「なし」を選択してください</v>
      </c>
      <c r="D143" s="323"/>
      <c r="E143" s="323"/>
      <c r="F143" s="324"/>
      <c r="H143" s="73"/>
      <c r="I143" s="54"/>
      <c r="J143" s="7" t="s">
        <v>66</v>
      </c>
      <c r="K143" s="7">
        <v>2</v>
      </c>
      <c r="L143" s="73">
        <v>17444</v>
      </c>
      <c r="M143" s="73"/>
      <c r="N143" s="73"/>
      <c r="O143" s="73"/>
      <c r="P143" s="73"/>
      <c r="Q143" s="73"/>
      <c r="R143" s="73"/>
      <c r="S143" s="73"/>
      <c r="T143" s="73"/>
    </row>
    <row r="144" spans="1:20" s="95" customFormat="1" ht="37.5" customHeight="1" x14ac:dyDescent="0.15">
      <c r="A144" s="92" t="s">
        <v>57</v>
      </c>
      <c r="B144" s="271" t="s">
        <v>246</v>
      </c>
      <c r="C144" s="272"/>
      <c r="D144" s="325" t="str">
        <f xml:space="preserve"> "評点（" &amp; REPT("○",COUNT(P146:P147)) &amp; REPT("●",COUNT(Q146:Q147)) &amp; "）"</f>
        <v>評点（）</v>
      </c>
      <c r="E144" s="325"/>
      <c r="F144" s="112" t="str">
        <f>IF(COUNT(R146:R147)&gt;0,"・非該当" &amp; COUNT(R146:R147),"")</f>
        <v/>
      </c>
      <c r="G144" s="78"/>
      <c r="H144" s="93"/>
      <c r="I144" s="94" t="str">
        <f>IF(MIN(I146:I147)=0,"",IF(COUNT(P146:Q147)=0,"-",IF(COUNT(P146:Q147)=COUNT(P146:P147),"A",IF(COUNT(P146:P147)=0,"C","B"))))</f>
        <v/>
      </c>
      <c r="J144" s="7" t="s">
        <v>51</v>
      </c>
      <c r="K144" s="94"/>
      <c r="L144" s="93"/>
      <c r="M144" s="93"/>
      <c r="N144" s="93"/>
      <c r="O144" s="93"/>
      <c r="P144" s="93"/>
      <c r="Q144" s="93"/>
      <c r="R144" s="93"/>
      <c r="S144" s="73"/>
      <c r="T144" s="93"/>
    </row>
    <row r="145" spans="1:20" x14ac:dyDescent="0.15">
      <c r="A145" s="90"/>
      <c r="B145" s="111" t="s">
        <v>52</v>
      </c>
      <c r="C145" s="314" t="s">
        <v>53</v>
      </c>
      <c r="D145" s="315"/>
      <c r="E145" s="315"/>
      <c r="F145" s="316"/>
      <c r="H145" s="73"/>
      <c r="I145" s="54"/>
      <c r="J145" s="7" t="s">
        <v>54</v>
      </c>
      <c r="K145" s="7"/>
      <c r="L145" s="73"/>
      <c r="M145" s="73"/>
      <c r="N145" s="73"/>
      <c r="O145" s="73"/>
      <c r="P145" s="73"/>
      <c r="Q145" s="73"/>
      <c r="R145" s="73"/>
      <c r="S145" s="73"/>
      <c r="T145" s="73"/>
    </row>
    <row r="146" spans="1:20" ht="37.5" customHeight="1" x14ac:dyDescent="0.15">
      <c r="A146" s="90"/>
      <c r="B146" s="96"/>
      <c r="C146" s="292" t="s">
        <v>247</v>
      </c>
      <c r="D146" s="293"/>
      <c r="E146" s="317"/>
      <c r="F146" s="97"/>
      <c r="G146" s="78"/>
      <c r="H146" s="73"/>
      <c r="I146" s="54">
        <v>0</v>
      </c>
      <c r="J146" s="7" t="s">
        <v>55</v>
      </c>
      <c r="K146" s="7">
        <v>1</v>
      </c>
      <c r="L146" s="73">
        <v>60071</v>
      </c>
      <c r="M146" s="73"/>
      <c r="N146" s="73"/>
      <c r="O146" s="73"/>
      <c r="P146" s="73" t="str">
        <f>IF(I146=3,1,"")</f>
        <v/>
      </c>
      <c r="Q146" s="73" t="str">
        <f>IF(I146=2,1,"")</f>
        <v/>
      </c>
      <c r="R146" s="73" t="str">
        <f>IF(I146=1,1,"")</f>
        <v/>
      </c>
      <c r="S146" s="73"/>
      <c r="T146" s="73"/>
    </row>
    <row r="147" spans="1:20" ht="37.5" customHeight="1" thickBot="1" x14ac:dyDescent="0.2">
      <c r="A147" s="90"/>
      <c r="B147" s="96"/>
      <c r="C147" s="292" t="s">
        <v>248</v>
      </c>
      <c r="D147" s="293"/>
      <c r="E147" s="317"/>
      <c r="F147" s="97"/>
      <c r="G147" s="78"/>
      <c r="H147" s="73"/>
      <c r="I147" s="54">
        <v>0</v>
      </c>
      <c r="J147" s="7" t="s">
        <v>55</v>
      </c>
      <c r="K147" s="7">
        <v>2</v>
      </c>
      <c r="L147" s="73">
        <v>60072</v>
      </c>
      <c r="M147" s="73"/>
      <c r="N147" s="73"/>
      <c r="O147" s="73"/>
      <c r="P147" s="73" t="str">
        <f>IF(I147=3,1,"")</f>
        <v/>
      </c>
      <c r="Q147" s="73" t="str">
        <f>IF(I147=2,1,"")</f>
        <v/>
      </c>
      <c r="R147" s="73" t="str">
        <f>IF(I147=1,1,"")</f>
        <v/>
      </c>
      <c r="S147" s="73"/>
      <c r="T147" s="73"/>
    </row>
    <row r="148" spans="1:20" x14ac:dyDescent="0.15">
      <c r="A148" s="90"/>
      <c r="B148" s="91" t="s">
        <v>171</v>
      </c>
      <c r="C148" s="323" t="str">
        <f>IF((MIN(I151:I154)=0),"標準項目の「あり」「なし」を選択してください","")</f>
        <v>標準項目の「あり」「なし」を選択してください</v>
      </c>
      <c r="D148" s="323"/>
      <c r="E148" s="323"/>
      <c r="F148" s="324"/>
      <c r="H148" s="73"/>
      <c r="I148" s="54"/>
      <c r="J148" s="7" t="s">
        <v>66</v>
      </c>
      <c r="K148" s="7">
        <v>3</v>
      </c>
      <c r="L148" s="73">
        <v>17445</v>
      </c>
      <c r="M148" s="73"/>
      <c r="N148" s="73"/>
      <c r="O148" s="73"/>
      <c r="P148" s="73"/>
      <c r="Q148" s="73"/>
      <c r="R148" s="73"/>
      <c r="S148" s="73"/>
      <c r="T148" s="73"/>
    </row>
    <row r="149" spans="1:20" s="95" customFormat="1" ht="37.5" customHeight="1" x14ac:dyDescent="0.15">
      <c r="A149" s="92" t="s">
        <v>57</v>
      </c>
      <c r="B149" s="271" t="s">
        <v>249</v>
      </c>
      <c r="C149" s="272"/>
      <c r="D149" s="325" t="str">
        <f xml:space="preserve"> "評点（" &amp; REPT("○",COUNT(P151:P154)) &amp; REPT("●",COUNT(Q151:Q154)) &amp; "）"</f>
        <v>評点（）</v>
      </c>
      <c r="E149" s="325"/>
      <c r="F149" s="112" t="str">
        <f>IF(COUNT(R151:R154)&gt;0,"・非該当" &amp; COUNT(R151:R154),"")</f>
        <v/>
      </c>
      <c r="G149" s="78"/>
      <c r="H149" s="93"/>
      <c r="I149" s="94" t="str">
        <f>IF(MIN(I151:I154)=0,"",IF(COUNT(P151:Q154)=0,"-",IF(COUNT(P151:Q154)=COUNT(P151:P154),"A",IF(COUNT(P151:P154)=0,"C","B"))))</f>
        <v/>
      </c>
      <c r="J149" s="7" t="s">
        <v>51</v>
      </c>
      <c r="K149" s="94"/>
      <c r="L149" s="93"/>
      <c r="M149" s="93"/>
      <c r="N149" s="93"/>
      <c r="O149" s="93"/>
      <c r="P149" s="93"/>
      <c r="Q149" s="93"/>
      <c r="R149" s="93"/>
      <c r="S149" s="73"/>
      <c r="T149" s="93"/>
    </row>
    <row r="150" spans="1:20" x14ac:dyDescent="0.15">
      <c r="A150" s="90"/>
      <c r="B150" s="111" t="s">
        <v>52</v>
      </c>
      <c r="C150" s="314" t="s">
        <v>53</v>
      </c>
      <c r="D150" s="315"/>
      <c r="E150" s="315"/>
      <c r="F150" s="316"/>
      <c r="H150" s="73"/>
      <c r="I150" s="54"/>
      <c r="J150" s="7" t="s">
        <v>54</v>
      </c>
      <c r="K150" s="7"/>
      <c r="L150" s="73"/>
      <c r="M150" s="73"/>
      <c r="N150" s="73"/>
      <c r="O150" s="73"/>
      <c r="P150" s="73"/>
      <c r="Q150" s="73"/>
      <c r="R150" s="73"/>
      <c r="S150" s="73"/>
      <c r="T150" s="73"/>
    </row>
    <row r="151" spans="1:20" ht="37.5" customHeight="1" x14ac:dyDescent="0.15">
      <c r="A151" s="90"/>
      <c r="B151" s="96"/>
      <c r="C151" s="292" t="s">
        <v>250</v>
      </c>
      <c r="D151" s="293"/>
      <c r="E151" s="317"/>
      <c r="F151" s="97"/>
      <c r="G151" s="78"/>
      <c r="H151" s="73"/>
      <c r="I151" s="54">
        <v>0</v>
      </c>
      <c r="J151" s="7" t="s">
        <v>55</v>
      </c>
      <c r="K151" s="7">
        <v>1</v>
      </c>
      <c r="L151" s="73">
        <v>60073</v>
      </c>
      <c r="M151" s="73"/>
      <c r="N151" s="73"/>
      <c r="O151" s="73"/>
      <c r="P151" s="73" t="str">
        <f>IF(I151=3,1,"")</f>
        <v/>
      </c>
      <c r="Q151" s="73" t="str">
        <f>IF(I151=2,1,"")</f>
        <v/>
      </c>
      <c r="R151" s="73" t="str">
        <f>IF(I151=1,1,"")</f>
        <v/>
      </c>
      <c r="S151" s="73"/>
      <c r="T151" s="73"/>
    </row>
    <row r="152" spans="1:20" ht="37.5" customHeight="1" x14ac:dyDescent="0.15">
      <c r="A152" s="90"/>
      <c r="B152" s="96"/>
      <c r="C152" s="292" t="s">
        <v>251</v>
      </c>
      <c r="D152" s="293"/>
      <c r="E152" s="317"/>
      <c r="F152" s="97"/>
      <c r="G152" s="78"/>
      <c r="H152" s="73"/>
      <c r="I152" s="54">
        <v>0</v>
      </c>
      <c r="J152" s="7" t="s">
        <v>55</v>
      </c>
      <c r="K152" s="7">
        <v>2</v>
      </c>
      <c r="L152" s="73">
        <v>60074</v>
      </c>
      <c r="M152" s="73"/>
      <c r="N152" s="73"/>
      <c r="O152" s="73"/>
      <c r="P152" s="73" t="str">
        <f>IF(I152=3,1,"")</f>
        <v/>
      </c>
      <c r="Q152" s="73" t="str">
        <f>IF(I152=2,1,"")</f>
        <v/>
      </c>
      <c r="R152" s="73" t="str">
        <f>IF(I152=1,1,"")</f>
        <v/>
      </c>
      <c r="S152" s="73"/>
      <c r="T152" s="73"/>
    </row>
    <row r="153" spans="1:20" ht="37.5" customHeight="1" x14ac:dyDescent="0.15">
      <c r="A153" s="90"/>
      <c r="B153" s="96"/>
      <c r="C153" s="292" t="s">
        <v>252</v>
      </c>
      <c r="D153" s="293"/>
      <c r="E153" s="317"/>
      <c r="F153" s="97"/>
      <c r="G153" s="78"/>
      <c r="H153" s="73"/>
      <c r="I153" s="54">
        <v>0</v>
      </c>
      <c r="J153" s="7" t="s">
        <v>55</v>
      </c>
      <c r="K153" s="7">
        <v>3</v>
      </c>
      <c r="L153" s="73">
        <v>60075</v>
      </c>
      <c r="M153" s="73"/>
      <c r="N153" s="73"/>
      <c r="O153" s="73"/>
      <c r="P153" s="73" t="str">
        <f>IF(I153=3,1,"")</f>
        <v/>
      </c>
      <c r="Q153" s="73" t="str">
        <f>IF(I153=2,1,"")</f>
        <v/>
      </c>
      <c r="R153" s="73" t="str">
        <f>IF(I153=1,1,"")</f>
        <v/>
      </c>
      <c r="S153" s="73"/>
      <c r="T153" s="73"/>
    </row>
    <row r="154" spans="1:20" ht="37.5" customHeight="1" thickBot="1" x14ac:dyDescent="0.2">
      <c r="A154" s="90"/>
      <c r="B154" s="96"/>
      <c r="C154" s="292" t="s">
        <v>253</v>
      </c>
      <c r="D154" s="293"/>
      <c r="E154" s="317"/>
      <c r="F154" s="97"/>
      <c r="G154" s="78"/>
      <c r="H154" s="73"/>
      <c r="I154" s="54">
        <v>0</v>
      </c>
      <c r="J154" s="7" t="s">
        <v>55</v>
      </c>
      <c r="K154" s="7">
        <v>4</v>
      </c>
      <c r="L154" s="73">
        <v>60076</v>
      </c>
      <c r="M154" s="73"/>
      <c r="N154" s="73"/>
      <c r="O154" s="73"/>
      <c r="P154" s="73" t="str">
        <f>IF(I154=3,1,"")</f>
        <v/>
      </c>
      <c r="Q154" s="73" t="str">
        <f>IF(I154=2,1,"")</f>
        <v/>
      </c>
      <c r="R154" s="73" t="str">
        <f>IF(I154=1,1,"")</f>
        <v/>
      </c>
      <c r="S154" s="73"/>
      <c r="T154" s="73"/>
    </row>
    <row r="155" spans="1:20" x14ac:dyDescent="0.15">
      <c r="A155" s="90"/>
      <c r="B155" s="91" t="s">
        <v>254</v>
      </c>
      <c r="C155" s="323" t="str">
        <f>IF((MIN(I158:I161)=0),"標準項目の「あり」「なし」を選択してください","")</f>
        <v>標準項目の「あり」「なし」を選択してください</v>
      </c>
      <c r="D155" s="323"/>
      <c r="E155" s="323"/>
      <c r="F155" s="324"/>
      <c r="H155" s="73"/>
      <c r="I155" s="54"/>
      <c r="J155" s="7" t="s">
        <v>66</v>
      </c>
      <c r="K155" s="7">
        <v>4</v>
      </c>
      <c r="L155" s="73">
        <v>17446</v>
      </c>
      <c r="M155" s="73"/>
      <c r="N155" s="73"/>
      <c r="O155" s="73"/>
      <c r="P155" s="73"/>
      <c r="Q155" s="73"/>
      <c r="R155" s="73"/>
      <c r="S155" s="73"/>
      <c r="T155" s="73"/>
    </row>
    <row r="156" spans="1:20" s="95" customFormat="1" ht="37.5" customHeight="1" x14ac:dyDescent="0.15">
      <c r="A156" s="92" t="s">
        <v>57</v>
      </c>
      <c r="B156" s="271" t="s">
        <v>255</v>
      </c>
      <c r="C156" s="272"/>
      <c r="D156" s="325" t="str">
        <f xml:space="preserve"> "評点（" &amp; REPT("○",COUNT(P158:P161)) &amp; REPT("●",COUNT(Q158:Q161)) &amp; "）"</f>
        <v>評点（）</v>
      </c>
      <c r="E156" s="325"/>
      <c r="F156" s="112" t="str">
        <f>IF(COUNT(R158:R161)&gt;0,"・非該当" &amp; COUNT(R158:R161),"")</f>
        <v/>
      </c>
      <c r="G156" s="78"/>
      <c r="H156" s="93"/>
      <c r="I156" s="94" t="str">
        <f>IF(MIN(I158:I161)=0,"",IF(COUNT(P158:Q161)=0,"-",IF(COUNT(P158:Q161)=COUNT(P158:P161),"A",IF(COUNT(P158:P161)=0,"C","B"))))</f>
        <v/>
      </c>
      <c r="J156" s="7" t="s">
        <v>51</v>
      </c>
      <c r="K156" s="94"/>
      <c r="L156" s="93"/>
      <c r="M156" s="93"/>
      <c r="N156" s="93"/>
      <c r="O156" s="93"/>
      <c r="P156" s="93"/>
      <c r="Q156" s="93"/>
      <c r="R156" s="93"/>
      <c r="S156" s="73"/>
      <c r="T156" s="93"/>
    </row>
    <row r="157" spans="1:20" x14ac:dyDescent="0.15">
      <c r="A157" s="90"/>
      <c r="B157" s="111" t="s">
        <v>52</v>
      </c>
      <c r="C157" s="314" t="s">
        <v>53</v>
      </c>
      <c r="D157" s="315"/>
      <c r="E157" s="315"/>
      <c r="F157" s="316"/>
      <c r="H157" s="73"/>
      <c r="I157" s="54"/>
      <c r="J157" s="7" t="s">
        <v>54</v>
      </c>
      <c r="K157" s="7"/>
      <c r="L157" s="73"/>
      <c r="M157" s="73"/>
      <c r="N157" s="73"/>
      <c r="O157" s="73"/>
      <c r="P157" s="73"/>
      <c r="Q157" s="73"/>
      <c r="R157" s="73"/>
      <c r="S157" s="73"/>
      <c r="T157" s="73"/>
    </row>
    <row r="158" spans="1:20" ht="37.5" customHeight="1" x14ac:dyDescent="0.15">
      <c r="A158" s="90"/>
      <c r="B158" s="96"/>
      <c r="C158" s="292" t="s">
        <v>256</v>
      </c>
      <c r="D158" s="293"/>
      <c r="E158" s="317"/>
      <c r="F158" s="97"/>
      <c r="G158" s="78"/>
      <c r="H158" s="73"/>
      <c r="I158" s="54">
        <v>0</v>
      </c>
      <c r="J158" s="7" t="s">
        <v>55</v>
      </c>
      <c r="K158" s="7">
        <v>1</v>
      </c>
      <c r="L158" s="73">
        <v>60077</v>
      </c>
      <c r="M158" s="73"/>
      <c r="N158" s="73"/>
      <c r="O158" s="73"/>
      <c r="P158" s="73" t="str">
        <f>IF(I158=3,1,"")</f>
        <v/>
      </c>
      <c r="Q158" s="73" t="str">
        <f>IF(I158=2,1,"")</f>
        <v/>
      </c>
      <c r="R158" s="73" t="str">
        <f>IF(I158=1,1,"")</f>
        <v/>
      </c>
      <c r="S158" s="73"/>
      <c r="T158" s="73"/>
    </row>
    <row r="159" spans="1:20" ht="37.5" customHeight="1" x14ac:dyDescent="0.15">
      <c r="A159" s="90"/>
      <c r="B159" s="96"/>
      <c r="C159" s="292" t="s">
        <v>257</v>
      </c>
      <c r="D159" s="293"/>
      <c r="E159" s="317"/>
      <c r="F159" s="97"/>
      <c r="G159" s="78"/>
      <c r="H159" s="73"/>
      <c r="I159" s="54">
        <v>0</v>
      </c>
      <c r="J159" s="7" t="s">
        <v>55</v>
      </c>
      <c r="K159" s="7">
        <v>2</v>
      </c>
      <c r="L159" s="73">
        <v>60078</v>
      </c>
      <c r="M159" s="73"/>
      <c r="N159" s="73"/>
      <c r="O159" s="73"/>
      <c r="P159" s="73" t="str">
        <f>IF(I159=3,1,"")</f>
        <v/>
      </c>
      <c r="Q159" s="73" t="str">
        <f>IF(I159=2,1,"")</f>
        <v/>
      </c>
      <c r="R159" s="73" t="str">
        <f>IF(I159=1,1,"")</f>
        <v/>
      </c>
      <c r="S159" s="73"/>
      <c r="T159" s="73"/>
    </row>
    <row r="160" spans="1:20" ht="37.5" customHeight="1" x14ac:dyDescent="0.15">
      <c r="A160" s="90"/>
      <c r="B160" s="96"/>
      <c r="C160" s="292" t="s">
        <v>258</v>
      </c>
      <c r="D160" s="293"/>
      <c r="E160" s="317"/>
      <c r="F160" s="97"/>
      <c r="G160" s="78"/>
      <c r="H160" s="73"/>
      <c r="I160" s="54">
        <v>0</v>
      </c>
      <c r="J160" s="7" t="s">
        <v>55</v>
      </c>
      <c r="K160" s="7">
        <v>3</v>
      </c>
      <c r="L160" s="73">
        <v>60079</v>
      </c>
      <c r="M160" s="73"/>
      <c r="N160" s="73"/>
      <c r="O160" s="73"/>
      <c r="P160" s="73" t="str">
        <f>IF(I160=3,1,"")</f>
        <v/>
      </c>
      <c r="Q160" s="73" t="str">
        <f>IF(I160=2,1,"")</f>
        <v/>
      </c>
      <c r="R160" s="73" t="str">
        <f>IF(I160=1,1,"")</f>
        <v/>
      </c>
      <c r="S160" s="73"/>
      <c r="T160" s="73"/>
    </row>
    <row r="161" spans="1:20" ht="37.5" customHeight="1" thickBot="1" x14ac:dyDescent="0.2">
      <c r="A161" s="90"/>
      <c r="B161" s="96"/>
      <c r="C161" s="292" t="s">
        <v>259</v>
      </c>
      <c r="D161" s="293"/>
      <c r="E161" s="317"/>
      <c r="F161" s="97"/>
      <c r="G161" s="78"/>
      <c r="H161" s="73"/>
      <c r="I161" s="54">
        <v>0</v>
      </c>
      <c r="J161" s="7" t="s">
        <v>55</v>
      </c>
      <c r="K161" s="7">
        <v>4</v>
      </c>
      <c r="L161" s="73">
        <v>60080</v>
      </c>
      <c r="M161" s="73"/>
      <c r="N161" s="73"/>
      <c r="O161" s="73"/>
      <c r="P161" s="73" t="str">
        <f>IF(I161=3,1,"")</f>
        <v/>
      </c>
      <c r="Q161" s="73" t="str">
        <f>IF(I161=2,1,"")</f>
        <v/>
      </c>
      <c r="R161" s="73" t="str">
        <f>IF(I161=1,1,"")</f>
        <v/>
      </c>
      <c r="S161" s="73"/>
      <c r="T161" s="73"/>
    </row>
    <row r="162" spans="1:20" s="11" customFormat="1" ht="17.25" customHeight="1" x14ac:dyDescent="0.15">
      <c r="A162" s="84"/>
      <c r="B162" s="295" t="s">
        <v>261</v>
      </c>
      <c r="C162" s="296"/>
      <c r="D162" s="296"/>
      <c r="E162" s="296"/>
      <c r="F162" s="297"/>
      <c r="G162" s="85"/>
      <c r="H162" s="86"/>
      <c r="I162" s="87"/>
      <c r="J162" s="7" t="s">
        <v>64</v>
      </c>
      <c r="K162" s="86"/>
      <c r="L162" s="86"/>
      <c r="M162" s="88"/>
      <c r="N162" s="88"/>
      <c r="O162" s="88"/>
      <c r="P162" s="88"/>
      <c r="Q162" s="88"/>
      <c r="R162" s="88"/>
      <c r="S162" s="73"/>
      <c r="T162" s="88"/>
    </row>
    <row r="163" spans="1:20" s="83" customFormat="1" ht="30" customHeight="1" thickBot="1" x14ac:dyDescent="0.2">
      <c r="A163" s="89"/>
      <c r="B163" s="298" t="s">
        <v>260</v>
      </c>
      <c r="C163" s="299"/>
      <c r="D163" s="322" t="s">
        <v>83</v>
      </c>
      <c r="E163" s="322"/>
      <c r="F163" s="113" t="str">
        <f>IF(COUNT(P167:Q169) &gt; 0,COUNT(P167:P169) &amp; "／" &amp; COUNT(P167:Q169),"")</f>
        <v/>
      </c>
      <c r="G163" s="78"/>
      <c r="H163" s="79"/>
      <c r="I163" s="80"/>
      <c r="J163" s="81" t="s">
        <v>65</v>
      </c>
      <c r="K163" s="79">
        <v>2</v>
      </c>
      <c r="L163" s="79">
        <v>555</v>
      </c>
      <c r="M163" s="82"/>
      <c r="N163" s="82"/>
      <c r="O163" s="82"/>
      <c r="P163" s="82"/>
      <c r="Q163" s="82"/>
      <c r="R163" s="82"/>
      <c r="S163" s="73"/>
      <c r="T163" s="82"/>
    </row>
    <row r="164" spans="1:20" x14ac:dyDescent="0.15">
      <c r="A164" s="90"/>
      <c r="B164" s="91" t="s">
        <v>163</v>
      </c>
      <c r="C164" s="323" t="str">
        <f>IF((MIN(I167:I169)=0),"標準項目の「あり」「なし」を選択してください","")</f>
        <v>標準項目の「あり」「なし」を選択してください</v>
      </c>
      <c r="D164" s="323"/>
      <c r="E164" s="323"/>
      <c r="F164" s="324"/>
      <c r="H164" s="73"/>
      <c r="I164" s="54"/>
      <c r="J164" s="7" t="s">
        <v>66</v>
      </c>
      <c r="K164" s="7">
        <v>1</v>
      </c>
      <c r="L164" s="73">
        <v>17447</v>
      </c>
      <c r="M164" s="73"/>
      <c r="N164" s="73"/>
      <c r="O164" s="73"/>
      <c r="P164" s="73"/>
      <c r="Q164" s="73"/>
      <c r="R164" s="73"/>
      <c r="S164" s="73"/>
      <c r="T164" s="73"/>
    </row>
    <row r="165" spans="1:20" s="95" customFormat="1" ht="37.5" customHeight="1" x14ac:dyDescent="0.15">
      <c r="A165" s="92" t="s">
        <v>57</v>
      </c>
      <c r="B165" s="271" t="s">
        <v>262</v>
      </c>
      <c r="C165" s="272"/>
      <c r="D165" s="325" t="str">
        <f xml:space="preserve"> "評点（" &amp; REPT("○",COUNT(P167:P169)) &amp; REPT("●",COUNT(Q167:Q169)) &amp; "）"</f>
        <v>評点（）</v>
      </c>
      <c r="E165" s="325"/>
      <c r="F165" s="112" t="str">
        <f>IF(COUNT(R167:R169)&gt;0,"・非該当" &amp; COUNT(R167:R169),"")</f>
        <v/>
      </c>
      <c r="G165" s="78"/>
      <c r="H165" s="93"/>
      <c r="I165" s="94" t="str">
        <f>IF(MIN(I167:I169)=0,"",IF(COUNT(P167:Q169)=0,"-",IF(COUNT(P167:Q169)=COUNT(P167:P169),"A",IF(COUNT(P167:P169)=0,"C","B"))))</f>
        <v/>
      </c>
      <c r="J165" s="7" t="s">
        <v>51</v>
      </c>
      <c r="K165" s="94"/>
      <c r="L165" s="93"/>
      <c r="M165" s="93"/>
      <c r="N165" s="93"/>
      <c r="O165" s="93"/>
      <c r="P165" s="93"/>
      <c r="Q165" s="93"/>
      <c r="R165" s="93"/>
      <c r="S165" s="73"/>
      <c r="T165" s="93"/>
    </row>
    <row r="166" spans="1:20" x14ac:dyDescent="0.15">
      <c r="A166" s="90"/>
      <c r="B166" s="111" t="s">
        <v>52</v>
      </c>
      <c r="C166" s="314" t="s">
        <v>53</v>
      </c>
      <c r="D166" s="315"/>
      <c r="E166" s="315"/>
      <c r="F166" s="316"/>
      <c r="H166" s="73"/>
      <c r="I166" s="54"/>
      <c r="J166" s="7" t="s">
        <v>54</v>
      </c>
      <c r="K166" s="7"/>
      <c r="L166" s="73"/>
      <c r="M166" s="73"/>
      <c r="N166" s="73"/>
      <c r="O166" s="73"/>
      <c r="P166" s="73"/>
      <c r="Q166" s="73"/>
      <c r="R166" s="73"/>
      <c r="S166" s="73"/>
      <c r="T166" s="73"/>
    </row>
    <row r="167" spans="1:20" ht="37.5" customHeight="1" x14ac:dyDescent="0.15">
      <c r="A167" s="90"/>
      <c r="B167" s="96"/>
      <c r="C167" s="292" t="s">
        <v>263</v>
      </c>
      <c r="D167" s="293"/>
      <c r="E167" s="317"/>
      <c r="F167" s="97"/>
      <c r="G167" s="78"/>
      <c r="H167" s="73"/>
      <c r="I167" s="54">
        <v>0</v>
      </c>
      <c r="J167" s="7" t="s">
        <v>55</v>
      </c>
      <c r="K167" s="7">
        <v>1</v>
      </c>
      <c r="L167" s="73">
        <v>60081</v>
      </c>
      <c r="M167" s="73"/>
      <c r="N167" s="73"/>
      <c r="O167" s="73"/>
      <c r="P167" s="73" t="str">
        <f>IF(I167=3,1,"")</f>
        <v/>
      </c>
      <c r="Q167" s="73" t="str">
        <f>IF(I167=2,1,"")</f>
        <v/>
      </c>
      <c r="R167" s="73" t="str">
        <f>IF(I167=1,1,"")</f>
        <v/>
      </c>
      <c r="S167" s="73"/>
      <c r="T167" s="73"/>
    </row>
    <row r="168" spans="1:20" ht="37.5" customHeight="1" x14ac:dyDescent="0.15">
      <c r="A168" s="90"/>
      <c r="B168" s="96"/>
      <c r="C168" s="292" t="s">
        <v>264</v>
      </c>
      <c r="D168" s="293"/>
      <c r="E168" s="317"/>
      <c r="F168" s="97"/>
      <c r="G168" s="78"/>
      <c r="H168" s="73"/>
      <c r="I168" s="54">
        <v>0</v>
      </c>
      <c r="J168" s="7" t="s">
        <v>55</v>
      </c>
      <c r="K168" s="7">
        <v>2</v>
      </c>
      <c r="L168" s="73">
        <v>60082</v>
      </c>
      <c r="M168" s="73"/>
      <c r="N168" s="73"/>
      <c r="O168" s="73"/>
      <c r="P168" s="73" t="str">
        <f>IF(I168=3,1,"")</f>
        <v/>
      </c>
      <c r="Q168" s="73" t="str">
        <f>IF(I168=2,1,"")</f>
        <v/>
      </c>
      <c r="R168" s="73" t="str">
        <f>IF(I168=1,1,"")</f>
        <v/>
      </c>
      <c r="S168" s="73"/>
      <c r="T168" s="73"/>
    </row>
    <row r="169" spans="1:20" ht="37.5" customHeight="1" thickBot="1" x14ac:dyDescent="0.2">
      <c r="A169" s="90"/>
      <c r="B169" s="96"/>
      <c r="C169" s="292" t="s">
        <v>265</v>
      </c>
      <c r="D169" s="293"/>
      <c r="E169" s="317"/>
      <c r="F169" s="97"/>
      <c r="G169" s="78"/>
      <c r="H169" s="73"/>
      <c r="I169" s="54">
        <v>0</v>
      </c>
      <c r="J169" s="7" t="s">
        <v>55</v>
      </c>
      <c r="K169" s="7">
        <v>3</v>
      </c>
      <c r="L169" s="73">
        <v>60083</v>
      </c>
      <c r="M169" s="73"/>
      <c r="N169" s="73"/>
      <c r="O169" s="73"/>
      <c r="P169" s="73" t="str">
        <f>IF(I169=3,1,"")</f>
        <v/>
      </c>
      <c r="Q169" s="73" t="str">
        <f>IF(I169=2,1,"")</f>
        <v/>
      </c>
      <c r="R169" s="73" t="str">
        <f>IF(I169=1,1,"")</f>
        <v/>
      </c>
      <c r="S169" s="73"/>
      <c r="T169" s="73"/>
    </row>
    <row r="170" spans="1:20" ht="20.25" customHeight="1" x14ac:dyDescent="0.15">
      <c r="A170" s="98"/>
      <c r="B170" s="318" t="s">
        <v>266</v>
      </c>
      <c r="C170" s="319"/>
      <c r="D170" s="320" t="str">
        <f>IF(AND(LEN(case1_5)&lt;&gt;0,COUNT(R141:R169)=15),checkB_5,(IF(LEN(checkA_5)&lt;&gt;0,checkA_5, checkB_5)))</f>
        <v>カテゴリー5の講評を入力してください</v>
      </c>
      <c r="E170" s="320"/>
      <c r="F170" s="321"/>
      <c r="H170" s="73"/>
      <c r="I170" s="54"/>
      <c r="J170" s="7" t="s">
        <v>56</v>
      </c>
      <c r="K170" s="7"/>
      <c r="L170" s="73"/>
      <c r="M170" s="73"/>
      <c r="N170" s="73"/>
      <c r="O170" s="73"/>
      <c r="P170" s="73"/>
      <c r="Q170" s="73"/>
      <c r="R170" s="73"/>
      <c r="S170" s="73"/>
      <c r="T170" s="73"/>
    </row>
    <row r="171" spans="1:20" s="102" customFormat="1" ht="21" customHeight="1" x14ac:dyDescent="0.15">
      <c r="A171" s="109"/>
      <c r="B171" s="301"/>
      <c r="C171" s="302"/>
      <c r="D171" s="302"/>
      <c r="E171" s="302"/>
      <c r="F171" s="303"/>
      <c r="G171" s="2" t="str">
        <f>IF(LEN(B171)=0,"",IF(40-LEN(B171)&gt;0,"残り" &amp; 40-LEN(B171) &amp; "文字",IF(40-LEN(B171)=0,"","文字数がオーバーしています")))</f>
        <v/>
      </c>
      <c r="H171" s="99"/>
      <c r="I171" s="100"/>
      <c r="J171" s="7" t="s">
        <v>77</v>
      </c>
      <c r="K171" s="99"/>
      <c r="L171" s="99"/>
      <c r="M171" s="101"/>
      <c r="N171" s="101"/>
      <c r="O171" s="101"/>
      <c r="P171" s="101"/>
      <c r="Q171" s="101"/>
      <c r="R171" s="101"/>
      <c r="S171" s="73"/>
      <c r="T171" s="101"/>
    </row>
    <row r="172" spans="1:20" s="102" customFormat="1" ht="65.099999999999994" customHeight="1" x14ac:dyDescent="0.15">
      <c r="A172" s="110"/>
      <c r="B172" s="304"/>
      <c r="C172" s="305"/>
      <c r="D172" s="305"/>
      <c r="E172" s="305"/>
      <c r="F172" s="306"/>
      <c r="G172" s="2" t="str">
        <f>IF(LEN(B172)=0,"",IF(256-LEN(B172)&gt;0,"残り" &amp; 256-LEN(B172) &amp; "文字",IF(256-LEN(B172)=0,"","文字数がオーバーしています")))</f>
        <v/>
      </c>
      <c r="H172" s="99"/>
      <c r="I172" s="100"/>
      <c r="J172" s="7" t="s">
        <v>80</v>
      </c>
      <c r="K172" s="99"/>
      <c r="L172" s="99"/>
      <c r="M172" s="101"/>
      <c r="N172" s="101"/>
      <c r="O172" s="101"/>
      <c r="P172" s="101"/>
      <c r="Q172" s="101"/>
      <c r="R172" s="101"/>
      <c r="S172" s="73"/>
      <c r="T172" s="101"/>
    </row>
    <row r="173" spans="1:20" s="102" customFormat="1" ht="21" customHeight="1" x14ac:dyDescent="0.15">
      <c r="A173" s="110"/>
      <c r="B173" s="307"/>
      <c r="C173" s="308"/>
      <c r="D173" s="308"/>
      <c r="E173" s="308"/>
      <c r="F173" s="309"/>
      <c r="G173" s="2" t="str">
        <f>IF(LEN(B173)=0,"",IF(40-LEN(B173)&gt;0,"残り" &amp; 40-LEN(B173) &amp; "文字",IF(40-LEN(B173)=0,"","文字数がオーバーしています")))</f>
        <v/>
      </c>
      <c r="H173" s="99"/>
      <c r="I173" s="100"/>
      <c r="J173" s="7" t="s">
        <v>78</v>
      </c>
      <c r="K173" s="99"/>
      <c r="L173" s="99"/>
      <c r="M173" s="101"/>
      <c r="N173" s="101"/>
      <c r="O173" s="101"/>
      <c r="P173" s="101"/>
      <c r="Q173" s="101"/>
      <c r="R173" s="101"/>
      <c r="S173" s="73"/>
      <c r="T173" s="101"/>
    </row>
    <row r="174" spans="1:20" s="102" customFormat="1" ht="65.099999999999994" customHeight="1" x14ac:dyDescent="0.15">
      <c r="A174" s="110"/>
      <c r="B174" s="310"/>
      <c r="C174" s="310"/>
      <c r="D174" s="310"/>
      <c r="E174" s="310"/>
      <c r="F174" s="311"/>
      <c r="G174" s="2" t="str">
        <f>IF(LEN(B174)=0,"",IF(256-LEN(B174)&gt;0,"残り" &amp; 256-LEN(B174) &amp; "文字",IF(256-LEN(B174)=0,"","文字数がオーバーしています")))</f>
        <v/>
      </c>
      <c r="H174" s="99"/>
      <c r="I174" s="100"/>
      <c r="J174" s="7" t="s">
        <v>81</v>
      </c>
      <c r="K174" s="99"/>
      <c r="L174" s="99"/>
      <c r="M174" s="101"/>
      <c r="N174" s="101"/>
      <c r="O174" s="101"/>
      <c r="P174" s="101"/>
      <c r="Q174" s="101"/>
      <c r="R174" s="101"/>
      <c r="S174" s="73"/>
      <c r="T174" s="101"/>
    </row>
    <row r="175" spans="1:20" s="102" customFormat="1" ht="21" customHeight="1" x14ac:dyDescent="0.15">
      <c r="A175" s="110"/>
      <c r="B175" s="307"/>
      <c r="C175" s="308"/>
      <c r="D175" s="308"/>
      <c r="E175" s="308"/>
      <c r="F175" s="309"/>
      <c r="G175" s="2" t="str">
        <f>IF(LEN(B175)=0,"",IF(40-LEN(B175)&gt;0,"残り" &amp; 40-LEN(B175) &amp; "文字",IF(40-LEN(B175)=0,"","文字数がオーバーしています")))</f>
        <v/>
      </c>
      <c r="H175" s="99"/>
      <c r="I175" s="100"/>
      <c r="J175" s="7" t="s">
        <v>79</v>
      </c>
      <c r="K175" s="99"/>
      <c r="L175" s="99"/>
      <c r="M175" s="101"/>
      <c r="N175" s="101"/>
      <c r="O175" s="101"/>
      <c r="P175" s="101"/>
      <c r="Q175" s="101"/>
      <c r="R175" s="101"/>
      <c r="S175" s="73"/>
      <c r="T175" s="101"/>
    </row>
    <row r="176" spans="1:20" s="102" customFormat="1" ht="65.099999999999994" customHeight="1" thickBot="1" x14ac:dyDescent="0.2">
      <c r="A176" s="103"/>
      <c r="B176" s="312"/>
      <c r="C176" s="312"/>
      <c r="D176" s="312"/>
      <c r="E176" s="312"/>
      <c r="F176" s="313"/>
      <c r="G176" s="2" t="str">
        <f>IF(LEN(B176)=0,"",IF(256-LEN(B176)&gt;0,"残り" &amp; 256-LEN(B176) &amp; "文字",IF(256-LEN(B176)=0,"","文字数がオーバーしています")))</f>
        <v/>
      </c>
      <c r="H176" s="99"/>
      <c r="I176" s="100"/>
      <c r="J176" s="7" t="s">
        <v>82</v>
      </c>
      <c r="K176" s="99"/>
      <c r="L176" s="99"/>
      <c r="M176" s="101"/>
      <c r="N176" s="101"/>
      <c r="O176" s="101"/>
      <c r="P176" s="101"/>
      <c r="Q176" s="101"/>
      <c r="R176" s="101"/>
      <c r="S176" s="73"/>
      <c r="T176" s="101"/>
    </row>
    <row r="177" spans="1:20" ht="18" customHeight="1" thickTop="1" x14ac:dyDescent="0.15">
      <c r="A177" s="287">
        <v>7</v>
      </c>
      <c r="B177" s="289" t="s">
        <v>268</v>
      </c>
      <c r="C177" s="290"/>
      <c r="D177" s="290"/>
      <c r="E177" s="290"/>
      <c r="F177" s="291"/>
      <c r="H177" s="73"/>
      <c r="I177" s="54"/>
      <c r="J177" s="7" t="s">
        <v>56</v>
      </c>
      <c r="K177" s="7"/>
      <c r="L177" s="73"/>
      <c r="M177" s="73"/>
      <c r="N177" s="73"/>
      <c r="O177" s="73"/>
      <c r="P177" s="73"/>
      <c r="Q177" s="73"/>
      <c r="R177" s="73"/>
      <c r="S177" s="73"/>
      <c r="T177" s="73" t="s">
        <v>62</v>
      </c>
    </row>
    <row r="178" spans="1:20" s="83" customFormat="1" ht="30" customHeight="1" thickBot="1" x14ac:dyDescent="0.2">
      <c r="A178" s="288"/>
      <c r="B178" s="292" t="s">
        <v>267</v>
      </c>
      <c r="C178" s="293"/>
      <c r="D178" s="293"/>
      <c r="E178" s="293"/>
      <c r="F178" s="294"/>
      <c r="G178" s="78"/>
      <c r="H178" s="79"/>
      <c r="I178" s="80"/>
      <c r="J178" s="81" t="s">
        <v>63</v>
      </c>
      <c r="K178" s="79">
        <v>7</v>
      </c>
      <c r="L178" s="79">
        <v>125</v>
      </c>
      <c r="M178" s="82"/>
      <c r="N178" s="82"/>
      <c r="O178" s="82"/>
      <c r="P178" s="82"/>
      <c r="Q178" s="82"/>
      <c r="R178" s="82"/>
      <c r="S178" s="73"/>
      <c r="T178" s="82"/>
    </row>
    <row r="179" spans="1:20" s="11" customFormat="1" ht="17.25" customHeight="1" x14ac:dyDescent="0.15">
      <c r="A179" s="84"/>
      <c r="B179" s="295" t="s">
        <v>270</v>
      </c>
      <c r="C179" s="296"/>
      <c r="D179" s="296"/>
      <c r="E179" s="296"/>
      <c r="F179" s="297"/>
      <c r="G179" s="85"/>
      <c r="H179" s="86"/>
      <c r="I179" s="87"/>
      <c r="J179" s="7" t="s">
        <v>64</v>
      </c>
      <c r="K179" s="86"/>
      <c r="L179" s="86"/>
      <c r="M179" s="88"/>
      <c r="N179" s="88"/>
      <c r="O179" s="88"/>
      <c r="P179" s="88"/>
      <c r="Q179" s="88"/>
      <c r="R179" s="88"/>
      <c r="S179" s="73"/>
      <c r="T179" s="88"/>
    </row>
    <row r="180" spans="1:20" s="83" customFormat="1" ht="30" customHeight="1" thickBot="1" x14ac:dyDescent="0.2">
      <c r="A180" s="89"/>
      <c r="B180" s="298" t="s">
        <v>269</v>
      </c>
      <c r="C180" s="299"/>
      <c r="D180" s="299"/>
      <c r="E180" s="299"/>
      <c r="F180" s="300"/>
      <c r="G180" s="78"/>
      <c r="H180" s="79"/>
      <c r="I180" s="80"/>
      <c r="J180" s="81" t="s">
        <v>65</v>
      </c>
      <c r="K180" s="79">
        <v>1</v>
      </c>
      <c r="L180" s="79">
        <v>556</v>
      </c>
      <c r="M180" s="82"/>
      <c r="N180" s="82"/>
      <c r="O180" s="82"/>
      <c r="P180" s="82"/>
      <c r="Q180" s="82"/>
      <c r="R180" s="82"/>
      <c r="S180" s="73"/>
      <c r="T180" s="82"/>
    </row>
    <row r="181" spans="1:20" customFormat="1" ht="16.5" customHeight="1" x14ac:dyDescent="0.15">
      <c r="A181" s="104"/>
      <c r="B181" s="147" t="s">
        <v>163</v>
      </c>
      <c r="C181" s="148"/>
      <c r="D181" s="269"/>
      <c r="E181" s="269"/>
      <c r="F181" s="270"/>
      <c r="H181" s="73"/>
      <c r="I181" s="54"/>
      <c r="J181" s="7" t="s">
        <v>123</v>
      </c>
      <c r="K181" s="7"/>
      <c r="L181" s="73"/>
      <c r="M181" s="73"/>
      <c r="N181" s="73"/>
      <c r="O181" s="73"/>
      <c r="P181" s="73"/>
      <c r="Q181" s="73"/>
      <c r="R181" s="73"/>
      <c r="S181" s="73"/>
      <c r="T181" s="73"/>
    </row>
    <row r="182" spans="1:20" s="95" customFormat="1" ht="37.5" customHeight="1" x14ac:dyDescent="0.15">
      <c r="A182" s="92" t="s">
        <v>57</v>
      </c>
      <c r="B182" s="271" t="s">
        <v>271</v>
      </c>
      <c r="C182" s="272"/>
      <c r="D182" s="273"/>
      <c r="E182" s="273"/>
      <c r="F182" s="274"/>
      <c r="G182" s="78"/>
      <c r="H182" s="93"/>
      <c r="I182" s="94"/>
      <c r="J182" s="7" t="s">
        <v>133</v>
      </c>
      <c r="K182" s="94">
        <v>1</v>
      </c>
      <c r="L182" s="93">
        <v>17448</v>
      </c>
      <c r="M182" s="93"/>
      <c r="N182" s="93"/>
      <c r="O182" s="93"/>
      <c r="P182" s="93"/>
      <c r="Q182" s="93"/>
      <c r="R182" s="93"/>
      <c r="S182" s="73"/>
      <c r="T182" s="93"/>
    </row>
    <row r="183" spans="1:20" customFormat="1" ht="20.25" customHeight="1" x14ac:dyDescent="0.15">
      <c r="A183" s="104"/>
      <c r="B183" s="146" t="s">
        <v>128</v>
      </c>
      <c r="C183" s="114"/>
      <c r="D183" s="158"/>
      <c r="E183" s="275" t="str">
        <f>IF(LEN(B184)=0,"入力してください",IF(ISBLANK(I185)=TRUE,"評語を選択してください",IF(ISBLANK(I186)=TRUE,"評語を選択してください",IF(ISBLANK(I187)=TRUE,"評語を選択してください"," "))))</f>
        <v>入力してください</v>
      </c>
      <c r="F183" s="276"/>
      <c r="H183" s="73"/>
      <c r="I183" s="54"/>
      <c r="J183" s="7" t="s">
        <v>129</v>
      </c>
      <c r="K183" s="7"/>
      <c r="L183" s="73"/>
      <c r="M183" s="73"/>
      <c r="N183" s="73"/>
      <c r="O183" s="73"/>
      <c r="P183" s="73"/>
      <c r="Q183" s="73"/>
      <c r="R183" s="73"/>
      <c r="S183" s="73"/>
      <c r="T183" s="73"/>
    </row>
    <row r="184" spans="1:20" customFormat="1" ht="189.75" customHeight="1" x14ac:dyDescent="0.15">
      <c r="A184" s="104"/>
      <c r="B184" s="277"/>
      <c r="C184" s="173"/>
      <c r="D184" s="173"/>
      <c r="E184" s="173"/>
      <c r="F184" s="278"/>
      <c r="G184" s="2" t="str">
        <f>IF(LEN(B184)=0,"",IF(512-LEN(B184)&gt;0,"残り" &amp; 512-LEN(B184) &amp; "文字",IF(512-LEN(B184)=0,"","文字数がオーバーしています")))</f>
        <v/>
      </c>
      <c r="H184" s="73"/>
      <c r="I184" s="54"/>
      <c r="J184" s="7" t="s">
        <v>131</v>
      </c>
      <c r="K184" s="7"/>
      <c r="L184" s="73"/>
      <c r="M184" s="73"/>
      <c r="N184" s="73"/>
      <c r="O184" s="73"/>
      <c r="P184" s="73"/>
      <c r="Q184" s="73"/>
      <c r="R184" s="73"/>
      <c r="S184" s="73"/>
      <c r="T184" s="73"/>
    </row>
    <row r="185" spans="1:20" customFormat="1" ht="75" customHeight="1" x14ac:dyDescent="0.15">
      <c r="A185" s="104" t="s">
        <v>57</v>
      </c>
      <c r="B185" s="149" t="s">
        <v>125</v>
      </c>
      <c r="C185" s="150"/>
      <c r="D185" s="151"/>
      <c r="E185" s="152"/>
      <c r="F185" s="153"/>
      <c r="H185" s="73"/>
      <c r="I185" s="54"/>
      <c r="J185" s="7" t="s">
        <v>124</v>
      </c>
      <c r="K185" s="7"/>
      <c r="L185" s="73"/>
      <c r="M185" s="73"/>
      <c r="N185" s="73"/>
      <c r="O185" s="73">
        <v>4</v>
      </c>
      <c r="P185" s="73">
        <v>5</v>
      </c>
      <c r="Q185" s="73">
        <v>6</v>
      </c>
      <c r="R185" s="73"/>
      <c r="S185" s="73"/>
      <c r="T185" s="73"/>
    </row>
    <row r="186" spans="1:20" customFormat="1" ht="75" customHeight="1" x14ac:dyDescent="0.15">
      <c r="A186" s="104" t="s">
        <v>57</v>
      </c>
      <c r="B186" s="144" t="s">
        <v>126</v>
      </c>
      <c r="C186" s="145"/>
      <c r="D186" s="105"/>
      <c r="E186" s="106"/>
      <c r="F186" s="107"/>
      <c r="H186" s="73"/>
      <c r="I186" s="54"/>
      <c r="J186" s="7" t="s">
        <v>124</v>
      </c>
      <c r="K186" s="7"/>
      <c r="L186" s="73"/>
      <c r="M186" s="73"/>
      <c r="N186" s="73"/>
      <c r="O186" s="73">
        <v>7</v>
      </c>
      <c r="P186" s="73">
        <v>8</v>
      </c>
      <c r="Q186" s="73">
        <v>9</v>
      </c>
      <c r="R186" s="73"/>
      <c r="S186" s="73"/>
      <c r="T186" s="73"/>
    </row>
    <row r="187" spans="1:20" customFormat="1" ht="75" customHeight="1" x14ac:dyDescent="0.15">
      <c r="A187" s="104" t="s">
        <v>57</v>
      </c>
      <c r="B187" s="144" t="s">
        <v>127</v>
      </c>
      <c r="C187" s="145"/>
      <c r="D187" s="105"/>
      <c r="E187" s="106"/>
      <c r="F187" s="107"/>
      <c r="H187" s="73"/>
      <c r="I187" s="54"/>
      <c r="J187" s="7" t="s">
        <v>124</v>
      </c>
      <c r="K187" s="7"/>
      <c r="L187" s="73"/>
      <c r="M187" s="73"/>
      <c r="N187" s="73"/>
      <c r="O187" s="73">
        <v>10</v>
      </c>
      <c r="P187" s="73">
        <v>11</v>
      </c>
      <c r="Q187" s="73">
        <v>12</v>
      </c>
      <c r="R187" s="73"/>
      <c r="S187" s="73"/>
      <c r="T187" s="73"/>
    </row>
    <row r="188" spans="1:20" customFormat="1" ht="20.25" customHeight="1" x14ac:dyDescent="0.15">
      <c r="A188" s="104"/>
      <c r="B188" s="146" t="s">
        <v>272</v>
      </c>
      <c r="C188" s="114"/>
      <c r="D188" s="158"/>
      <c r="E188" s="279" t="str">
        <f>IF(LEN(B189)=0,"入力してください"," ")</f>
        <v>入力してください</v>
      </c>
      <c r="F188" s="280"/>
      <c r="H188" s="73"/>
      <c r="I188" s="54"/>
      <c r="J188" s="7" t="s">
        <v>129</v>
      </c>
      <c r="K188" s="7"/>
      <c r="L188" s="73"/>
      <c r="M188" s="73"/>
      <c r="N188" s="73"/>
      <c r="O188" s="73"/>
      <c r="P188" s="73"/>
      <c r="Q188" s="73"/>
      <c r="R188" s="73"/>
      <c r="S188" s="73"/>
      <c r="T188" s="73"/>
    </row>
    <row r="189" spans="1:20" customFormat="1" ht="189.75" customHeight="1" thickBot="1" x14ac:dyDescent="0.2">
      <c r="A189" s="104"/>
      <c r="B189" s="284"/>
      <c r="C189" s="285"/>
      <c r="D189" s="285"/>
      <c r="E189" s="285"/>
      <c r="F189" s="286"/>
      <c r="G189" s="2" t="str">
        <f>IF(LEN(B189)=0,"",IF(512-LEN(B189)&gt;0,"残り" &amp; 512-LEN(B189) &amp; "文字",IF(512-LEN(B189)=0,"","文字数がオーバーしています")))</f>
        <v/>
      </c>
      <c r="H189" s="73"/>
      <c r="I189" s="54"/>
      <c r="J189" s="7" t="s">
        <v>132</v>
      </c>
      <c r="K189" s="7"/>
      <c r="L189" s="73"/>
      <c r="M189" s="73"/>
      <c r="N189" s="73"/>
      <c r="O189" s="73"/>
      <c r="P189" s="73"/>
      <c r="Q189" s="73"/>
      <c r="R189" s="73"/>
      <c r="S189" s="73"/>
      <c r="T189" s="73"/>
    </row>
    <row r="190" spans="1:20" customFormat="1" ht="16.5" customHeight="1" x14ac:dyDescent="0.15">
      <c r="A190" s="104"/>
      <c r="B190" s="147" t="s">
        <v>167</v>
      </c>
      <c r="C190" s="148"/>
      <c r="D190" s="269"/>
      <c r="E190" s="269"/>
      <c r="F190" s="270"/>
      <c r="H190" s="73"/>
      <c r="I190" s="54"/>
      <c r="J190" s="7" t="s">
        <v>123</v>
      </c>
      <c r="K190" s="7"/>
      <c r="L190" s="73"/>
      <c r="M190" s="73"/>
      <c r="N190" s="73"/>
      <c r="O190" s="73"/>
      <c r="P190" s="73"/>
      <c r="Q190" s="73"/>
      <c r="R190" s="73"/>
      <c r="S190" s="73"/>
      <c r="T190" s="73"/>
    </row>
    <row r="191" spans="1:20" s="95" customFormat="1" ht="37.5" customHeight="1" x14ac:dyDescent="0.15">
      <c r="A191" s="92" t="s">
        <v>57</v>
      </c>
      <c r="B191" s="271" t="s">
        <v>273</v>
      </c>
      <c r="C191" s="272"/>
      <c r="D191" s="273"/>
      <c r="E191" s="273"/>
      <c r="F191" s="274"/>
      <c r="G191" s="78"/>
      <c r="H191" s="93"/>
      <c r="I191" s="94"/>
      <c r="J191" s="7" t="s">
        <v>133</v>
      </c>
      <c r="K191" s="94">
        <v>2</v>
      </c>
      <c r="L191" s="93">
        <v>17449</v>
      </c>
      <c r="M191" s="93"/>
      <c r="N191" s="93"/>
      <c r="O191" s="93"/>
      <c r="P191" s="93"/>
      <c r="Q191" s="93"/>
      <c r="R191" s="93"/>
      <c r="S191" s="73"/>
      <c r="T191" s="93"/>
    </row>
    <row r="192" spans="1:20" customFormat="1" ht="20.25" customHeight="1" x14ac:dyDescent="0.15">
      <c r="A192" s="104"/>
      <c r="B192" s="146" t="s">
        <v>128</v>
      </c>
      <c r="C192" s="114"/>
      <c r="D192" s="158"/>
      <c r="E192" s="275" t="str">
        <f>IF(LEN(B193)=0,"入力してください",IF(ISBLANK(I194)=TRUE,"評語を選択してください",IF(ISBLANK(I195)=TRUE,"評語を選択してください",IF(ISBLANK(I196)=TRUE,"評語を選択してください"," "))))</f>
        <v>入力してください</v>
      </c>
      <c r="F192" s="276"/>
      <c r="H192" s="73"/>
      <c r="I192" s="54"/>
      <c r="J192" s="7" t="s">
        <v>129</v>
      </c>
      <c r="K192" s="7"/>
      <c r="L192" s="73"/>
      <c r="M192" s="73"/>
      <c r="N192" s="73"/>
      <c r="O192" s="73"/>
      <c r="P192" s="73"/>
      <c r="Q192" s="73"/>
      <c r="R192" s="73"/>
      <c r="S192" s="73"/>
      <c r="T192" s="73"/>
    </row>
    <row r="193" spans="1:20" customFormat="1" ht="189.75" customHeight="1" x14ac:dyDescent="0.15">
      <c r="A193" s="104"/>
      <c r="B193" s="277"/>
      <c r="C193" s="173"/>
      <c r="D193" s="173"/>
      <c r="E193" s="173"/>
      <c r="F193" s="278"/>
      <c r="G193" s="2" t="str">
        <f>IF(LEN(B193)=0,"",IF(512-LEN(B193)&gt;0,"残り" &amp; 512-LEN(B193) &amp; "文字",IF(512-LEN(B193)=0,"","文字数がオーバーしています")))</f>
        <v/>
      </c>
      <c r="H193" s="73"/>
      <c r="I193" s="54"/>
      <c r="J193" s="7" t="s">
        <v>131</v>
      </c>
      <c r="K193" s="7"/>
      <c r="L193" s="73"/>
      <c r="M193" s="73"/>
      <c r="N193" s="73"/>
      <c r="O193" s="73"/>
      <c r="P193" s="73"/>
      <c r="Q193" s="73"/>
      <c r="R193" s="73"/>
      <c r="S193" s="73"/>
      <c r="T193" s="73"/>
    </row>
    <row r="194" spans="1:20" customFormat="1" ht="75" customHeight="1" x14ac:dyDescent="0.15">
      <c r="A194" s="104" t="s">
        <v>57</v>
      </c>
      <c r="B194" s="149" t="s">
        <v>125</v>
      </c>
      <c r="C194" s="150"/>
      <c r="D194" s="151"/>
      <c r="E194" s="152"/>
      <c r="F194" s="153"/>
      <c r="H194" s="73"/>
      <c r="I194" s="54"/>
      <c r="J194" s="7" t="s">
        <v>124</v>
      </c>
      <c r="K194" s="7"/>
      <c r="L194" s="73"/>
      <c r="M194" s="73"/>
      <c r="N194" s="73"/>
      <c r="O194" s="73">
        <v>4</v>
      </c>
      <c r="P194" s="73">
        <v>5</v>
      </c>
      <c r="Q194" s="73">
        <v>6</v>
      </c>
      <c r="R194" s="73"/>
      <c r="S194" s="73"/>
      <c r="T194" s="73"/>
    </row>
    <row r="195" spans="1:20" customFormat="1" ht="75" customHeight="1" x14ac:dyDescent="0.15">
      <c r="A195" s="104" t="s">
        <v>57</v>
      </c>
      <c r="B195" s="144" t="s">
        <v>126</v>
      </c>
      <c r="C195" s="145"/>
      <c r="D195" s="105"/>
      <c r="E195" s="106"/>
      <c r="F195" s="107"/>
      <c r="H195" s="73"/>
      <c r="I195" s="54"/>
      <c r="J195" s="7" t="s">
        <v>124</v>
      </c>
      <c r="K195" s="7"/>
      <c r="L195" s="73"/>
      <c r="M195" s="73"/>
      <c r="N195" s="73"/>
      <c r="O195" s="73">
        <v>7</v>
      </c>
      <c r="P195" s="73">
        <v>8</v>
      </c>
      <c r="Q195" s="73">
        <v>9</v>
      </c>
      <c r="R195" s="73"/>
      <c r="S195" s="73"/>
      <c r="T195" s="73"/>
    </row>
    <row r="196" spans="1:20" customFormat="1" ht="75" customHeight="1" x14ac:dyDescent="0.15">
      <c r="A196" s="104" t="s">
        <v>57</v>
      </c>
      <c r="B196" s="144" t="s">
        <v>127</v>
      </c>
      <c r="C196" s="145"/>
      <c r="D196" s="105"/>
      <c r="E196" s="106"/>
      <c r="F196" s="107"/>
      <c r="H196" s="73"/>
      <c r="I196" s="54"/>
      <c r="J196" s="7" t="s">
        <v>124</v>
      </c>
      <c r="K196" s="7"/>
      <c r="L196" s="73"/>
      <c r="M196" s="73"/>
      <c r="N196" s="73"/>
      <c r="O196" s="73">
        <v>10</v>
      </c>
      <c r="P196" s="73">
        <v>11</v>
      </c>
      <c r="Q196" s="73">
        <v>12</v>
      </c>
      <c r="R196" s="73"/>
      <c r="S196" s="73"/>
      <c r="T196" s="73"/>
    </row>
    <row r="197" spans="1:20" customFormat="1" ht="20.25" customHeight="1" x14ac:dyDescent="0.15">
      <c r="A197" s="104"/>
      <c r="B197" s="146" t="s">
        <v>274</v>
      </c>
      <c r="C197" s="114"/>
      <c r="D197" s="158"/>
      <c r="E197" s="279" t="str">
        <f>IF(LEN(B198)=0,"入力してください"," ")</f>
        <v>入力してください</v>
      </c>
      <c r="F197" s="280"/>
      <c r="H197" s="73"/>
      <c r="I197" s="54"/>
      <c r="J197" s="7" t="s">
        <v>129</v>
      </c>
      <c r="K197" s="7"/>
      <c r="L197" s="73"/>
      <c r="M197" s="73"/>
      <c r="N197" s="73"/>
      <c r="O197" s="73"/>
      <c r="P197" s="73"/>
      <c r="Q197" s="73"/>
      <c r="R197" s="73"/>
      <c r="S197" s="73"/>
      <c r="T197" s="73"/>
    </row>
    <row r="198" spans="1:20" customFormat="1" ht="189.75" customHeight="1" thickBot="1" x14ac:dyDescent="0.2">
      <c r="A198" s="159"/>
      <c r="B198" s="281"/>
      <c r="C198" s="282"/>
      <c r="D198" s="282"/>
      <c r="E198" s="282"/>
      <c r="F198" s="283"/>
      <c r="G198" s="2" t="str">
        <f>IF(LEN(B198)=0,"",IF(512-LEN(B198)&gt;0,"残り" &amp; 512-LEN(B198) &amp; "文字",IF(512-LEN(B198)=0,"","文字数がオーバーしています")))</f>
        <v/>
      </c>
      <c r="H198" s="73"/>
      <c r="I198" s="54"/>
      <c r="J198" s="7" t="s">
        <v>132</v>
      </c>
      <c r="K198" s="7"/>
      <c r="L198" s="73"/>
      <c r="M198" s="73"/>
      <c r="N198" s="73"/>
      <c r="O198" s="73"/>
      <c r="P198" s="73"/>
      <c r="Q198" s="73"/>
      <c r="R198" s="73"/>
      <c r="S198" s="73"/>
      <c r="T198" s="73"/>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OzGd1jP/9IcptkMYuQK3dM+lsba+4MhYrItumdO9M7Bx7CiGYMKCWRDTZ3WZCj5Nzl747+VENTb7W/Fyvi5yzQ==" saltValue="HV6X1dxa0ev9Kz3JasTtqw=="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17A7869B-BB77-40FB-955B-F7D6D71C3620}">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EA7AD349-66CC-4D99-BD1A-303AB3E996DD}">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1E151818-D5D9-480F-8B83-A0EA0ECABEC7}">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16383" man="1"/>
    <brk id="133" max="5" man="1"/>
    <brk id="169" max="5"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U221"/>
  <sheetViews>
    <sheetView view="pageBreakPreview" zoomScale="50" zoomScaleNormal="85" zoomScaleSheetLayoutView="50" workbookViewId="0">
      <selection activeCell="H149" sqref="H149"/>
    </sheetView>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〔サービス分析：児童発達支援事業〕</v>
      </c>
      <c r="B1" s="4"/>
      <c r="C1" s="4"/>
      <c r="D1" s="4"/>
      <c r="E1" s="3"/>
      <c r="F1" s="140" t="s">
        <v>140</v>
      </c>
      <c r="H1" s="23"/>
    </row>
    <row r="2" spans="1:20" ht="14.25" customHeight="1" x14ac:dyDescent="0.15">
      <c r="A2" s="1"/>
      <c r="B2" s="4"/>
      <c r="C2" s="4"/>
      <c r="F2" s="6" t="str">
        <f>"《事業所名： " &amp; 評価結果報告書!B24 &amp; "》"</f>
        <v>《事業所名： 》</v>
      </c>
      <c r="H2" s="25"/>
    </row>
    <row r="3" spans="1:20" ht="14.25" customHeight="1" x14ac:dyDescent="0.15">
      <c r="A3" s="71" t="s">
        <v>58</v>
      </c>
      <c r="B3" s="72" t="s">
        <v>75</v>
      </c>
      <c r="C3" s="74"/>
      <c r="D3" s="74"/>
      <c r="E3" s="75"/>
      <c r="H3" s="73"/>
      <c r="I3" s="54"/>
      <c r="J3" s="7"/>
      <c r="K3" s="7"/>
      <c r="L3" s="73"/>
      <c r="M3" s="73"/>
      <c r="N3" s="73"/>
      <c r="O3" s="73"/>
      <c r="P3" s="73"/>
      <c r="Q3" s="73"/>
      <c r="R3" s="73"/>
      <c r="S3" s="73"/>
      <c r="T3" s="73" t="s">
        <v>67</v>
      </c>
    </row>
    <row r="4" spans="1:20" ht="18" customHeight="1" thickBot="1" x14ac:dyDescent="0.2">
      <c r="A4" s="77" t="s">
        <v>0</v>
      </c>
      <c r="B4" s="326" t="s">
        <v>76</v>
      </c>
      <c r="C4" s="327"/>
      <c r="D4" s="327"/>
      <c r="E4" s="327"/>
      <c r="F4" s="328"/>
      <c r="H4" s="73"/>
      <c r="I4" s="54"/>
      <c r="J4" s="7" t="s">
        <v>60</v>
      </c>
      <c r="K4" s="7"/>
      <c r="L4" s="73"/>
      <c r="M4" s="73"/>
      <c r="N4" s="73"/>
      <c r="O4" s="73"/>
      <c r="P4" s="73"/>
      <c r="Q4" s="73"/>
      <c r="R4" s="73"/>
      <c r="S4" s="73"/>
      <c r="T4" s="73" t="s">
        <v>61</v>
      </c>
    </row>
    <row r="5" spans="1:20" ht="18" customHeight="1" thickTop="1" x14ac:dyDescent="0.15">
      <c r="A5" s="287">
        <v>1</v>
      </c>
      <c r="B5" s="289" t="s">
        <v>276</v>
      </c>
      <c r="C5" s="290"/>
      <c r="D5" s="290"/>
      <c r="E5" s="290"/>
      <c r="F5" s="291"/>
      <c r="H5" s="73"/>
      <c r="I5" s="54"/>
      <c r="J5" s="7" t="s">
        <v>56</v>
      </c>
      <c r="K5" s="7"/>
      <c r="L5" s="73"/>
      <c r="M5" s="73"/>
      <c r="N5" s="73"/>
      <c r="O5" s="73"/>
      <c r="P5" s="73"/>
      <c r="Q5" s="73"/>
      <c r="R5" s="73"/>
      <c r="S5" s="73"/>
      <c r="T5" s="73" t="s">
        <v>62</v>
      </c>
    </row>
    <row r="6" spans="1:20" s="83" customFormat="1" ht="30" customHeight="1" thickBot="1" x14ac:dyDescent="0.2">
      <c r="A6" s="288"/>
      <c r="B6" s="292" t="s">
        <v>275</v>
      </c>
      <c r="C6" s="293"/>
      <c r="D6" s="322" t="s">
        <v>83</v>
      </c>
      <c r="E6" s="322"/>
      <c r="F6" s="124" t="str">
        <f>IF(COUNT(P10:Q13) &gt; 0,COUNT(P10:P13) &amp; "／" &amp; COUNT(P10:Q13),"")</f>
        <v/>
      </c>
      <c r="G6" s="78"/>
      <c r="H6" s="79"/>
      <c r="I6" s="80"/>
      <c r="J6" s="81" t="s">
        <v>63</v>
      </c>
      <c r="K6" s="79">
        <v>1</v>
      </c>
      <c r="L6" s="79">
        <v>541</v>
      </c>
      <c r="M6" s="82"/>
      <c r="N6" s="82"/>
      <c r="O6" s="82"/>
      <c r="P6" s="82"/>
      <c r="Q6" s="82"/>
      <c r="R6" s="82"/>
      <c r="S6" s="73"/>
      <c r="T6" s="82"/>
    </row>
    <row r="7" spans="1:20" x14ac:dyDescent="0.15">
      <c r="A7" s="90"/>
      <c r="B7" s="91" t="s">
        <v>163</v>
      </c>
      <c r="C7" s="323" t="str">
        <f>IF((MIN(I10:I13)=0),"標準項目の「あり」「なし」を選択してください","")</f>
        <v>標準項目の「あり」「なし」を選択してください</v>
      </c>
      <c r="D7" s="323"/>
      <c r="E7" s="323"/>
      <c r="F7" s="324"/>
      <c r="H7" s="73"/>
      <c r="I7" s="54"/>
      <c r="J7" s="7" t="s">
        <v>66</v>
      </c>
      <c r="K7" s="7">
        <v>1</v>
      </c>
      <c r="L7" s="73">
        <v>17077</v>
      </c>
      <c r="M7" s="73"/>
      <c r="N7" s="73"/>
      <c r="O7" s="73"/>
      <c r="P7" s="73"/>
      <c r="Q7" s="73"/>
      <c r="R7" s="73"/>
      <c r="S7" s="73"/>
      <c r="T7" s="73"/>
    </row>
    <row r="8" spans="1:20" s="95" customFormat="1" ht="37.5" customHeight="1" x14ac:dyDescent="0.15">
      <c r="A8" s="92" t="s">
        <v>57</v>
      </c>
      <c r="B8" s="271" t="s">
        <v>277</v>
      </c>
      <c r="C8" s="272"/>
      <c r="D8" s="325" t="str">
        <f xml:space="preserve"> "評点（" &amp; REPT("○",COUNT(P10:P13)) &amp; REPT("●",COUNT(Q10:Q13)) &amp; "）"</f>
        <v>評点（）</v>
      </c>
      <c r="E8" s="325"/>
      <c r="F8" s="112" t="str">
        <f>IF(COUNT(R10:R13)&gt;0,"・非該当" &amp; COUNT(R10:R13),"")</f>
        <v/>
      </c>
      <c r="G8" s="78"/>
      <c r="H8" s="93"/>
      <c r="I8" s="94" t="str">
        <f>IF(MIN(I10:I13)=0,"",IF(COUNT(P10:Q13)=0,"-",IF(COUNT(P10:Q13)=COUNT(P10:P13),"A",IF(COUNT(P10:P13)=0,"C","B"))))</f>
        <v/>
      </c>
      <c r="J8" s="7" t="s">
        <v>51</v>
      </c>
      <c r="K8" s="94"/>
      <c r="L8" s="93"/>
      <c r="M8" s="93"/>
      <c r="N8" s="93"/>
      <c r="O8" s="93"/>
      <c r="P8" s="93"/>
      <c r="Q8" s="93"/>
      <c r="R8" s="93"/>
      <c r="S8" s="73"/>
      <c r="T8" s="93"/>
    </row>
    <row r="9" spans="1:20" x14ac:dyDescent="0.15">
      <c r="A9" s="90"/>
      <c r="B9" s="111" t="s">
        <v>52</v>
      </c>
      <c r="C9" s="314" t="s">
        <v>53</v>
      </c>
      <c r="D9" s="315"/>
      <c r="E9" s="315"/>
      <c r="F9" s="316"/>
      <c r="H9" s="73"/>
      <c r="I9" s="54"/>
      <c r="J9" s="7" t="s">
        <v>54</v>
      </c>
      <c r="K9" s="7"/>
      <c r="L9" s="73"/>
      <c r="M9" s="73"/>
      <c r="N9" s="73"/>
      <c r="O9" s="73"/>
      <c r="P9" s="73"/>
      <c r="Q9" s="73"/>
      <c r="R9" s="73"/>
      <c r="S9" s="73"/>
      <c r="T9" s="73"/>
    </row>
    <row r="10" spans="1:20" ht="37.5" customHeight="1" x14ac:dyDescent="0.15">
      <c r="A10" s="90"/>
      <c r="B10" s="96"/>
      <c r="C10" s="292" t="s">
        <v>278</v>
      </c>
      <c r="D10" s="293"/>
      <c r="E10" s="317"/>
      <c r="F10" s="97"/>
      <c r="G10" s="78"/>
      <c r="H10" s="73"/>
      <c r="I10" s="54">
        <v>0</v>
      </c>
      <c r="J10" s="7" t="s">
        <v>55</v>
      </c>
      <c r="K10" s="7">
        <v>1</v>
      </c>
      <c r="L10" s="73">
        <v>58827</v>
      </c>
      <c r="M10" s="73"/>
      <c r="N10" s="73"/>
      <c r="O10" s="73"/>
      <c r="P10" s="73" t="str">
        <f>IF(I10=3,1,"")</f>
        <v/>
      </c>
      <c r="Q10" s="73" t="str">
        <f>IF(I10=2,1,"")</f>
        <v/>
      </c>
      <c r="R10" s="73" t="str">
        <f>IF(I10=1,1,"")</f>
        <v/>
      </c>
      <c r="S10" s="73"/>
      <c r="T10" s="73"/>
    </row>
    <row r="11" spans="1:20" ht="37.5" customHeight="1" x14ac:dyDescent="0.15">
      <c r="A11" s="90"/>
      <c r="B11" s="96"/>
      <c r="C11" s="292" t="s">
        <v>279</v>
      </c>
      <c r="D11" s="293"/>
      <c r="E11" s="317"/>
      <c r="F11" s="97"/>
      <c r="G11" s="78"/>
      <c r="H11" s="73"/>
      <c r="I11" s="54">
        <v>0</v>
      </c>
      <c r="J11" s="7" t="s">
        <v>55</v>
      </c>
      <c r="K11" s="7">
        <v>2</v>
      </c>
      <c r="L11" s="73">
        <v>58828</v>
      </c>
      <c r="M11" s="73"/>
      <c r="N11" s="73"/>
      <c r="O11" s="73"/>
      <c r="P11" s="73" t="str">
        <f>IF(I11=3,1,"")</f>
        <v/>
      </c>
      <c r="Q11" s="73" t="str">
        <f>IF(I11=2,1,"")</f>
        <v/>
      </c>
      <c r="R11" s="73" t="str">
        <f>IF(I11=1,1,"")</f>
        <v/>
      </c>
      <c r="S11" s="73"/>
      <c r="T11" s="73"/>
    </row>
    <row r="12" spans="1:20" ht="37.5" customHeight="1" x14ac:dyDescent="0.15">
      <c r="A12" s="90"/>
      <c r="B12" s="96"/>
      <c r="C12" s="292" t="s">
        <v>280</v>
      </c>
      <c r="D12" s="293"/>
      <c r="E12" s="317"/>
      <c r="F12" s="97"/>
      <c r="G12" s="78"/>
      <c r="H12" s="73"/>
      <c r="I12" s="54">
        <v>0</v>
      </c>
      <c r="J12" s="7" t="s">
        <v>55</v>
      </c>
      <c r="K12" s="7">
        <v>3</v>
      </c>
      <c r="L12" s="73">
        <v>58829</v>
      </c>
      <c r="M12" s="73"/>
      <c r="N12" s="73"/>
      <c r="O12" s="73"/>
      <c r="P12" s="73" t="str">
        <f>IF(I12=3,1,"")</f>
        <v/>
      </c>
      <c r="Q12" s="73" t="str">
        <f>IF(I12=2,1,"")</f>
        <v/>
      </c>
      <c r="R12" s="73" t="str">
        <f>IF(I12=1,1,"")</f>
        <v/>
      </c>
      <c r="S12" s="73"/>
      <c r="T12" s="73"/>
    </row>
    <row r="13" spans="1:20" ht="37.5" customHeight="1" thickBot="1" x14ac:dyDescent="0.2">
      <c r="A13" s="90"/>
      <c r="B13" s="96"/>
      <c r="C13" s="292" t="s">
        <v>281</v>
      </c>
      <c r="D13" s="293"/>
      <c r="E13" s="317"/>
      <c r="F13" s="97"/>
      <c r="G13" s="78"/>
      <c r="H13" s="73"/>
      <c r="I13" s="54">
        <v>0</v>
      </c>
      <c r="J13" s="7" t="s">
        <v>55</v>
      </c>
      <c r="K13" s="7">
        <v>4</v>
      </c>
      <c r="L13" s="73">
        <v>58830</v>
      </c>
      <c r="M13" s="73"/>
      <c r="N13" s="73"/>
      <c r="O13" s="73"/>
      <c r="P13" s="73" t="str">
        <f>IF(I13=3,1,"")</f>
        <v/>
      </c>
      <c r="Q13" s="73" t="str">
        <f>IF(I13=2,1,"")</f>
        <v/>
      </c>
      <c r="R13" s="73" t="str">
        <f>IF(I13=1,1,"")</f>
        <v/>
      </c>
      <c r="S13" s="73"/>
      <c r="T13" s="73"/>
    </row>
    <row r="14" spans="1:20" ht="20.25" customHeight="1" x14ac:dyDescent="0.15">
      <c r="A14" s="98"/>
      <c r="B14" s="318" t="s">
        <v>282</v>
      </c>
      <c r="C14" s="319"/>
      <c r="D14" s="320" t="str">
        <f>IF(AND(LEN(SBcase1_1)&lt;&gt;0,COUNT(R10:R13)=4),SBcheckB_1,(IF(LEN(SBcheckA_1)&lt;&gt;0,SBcheckA_1, SBcheckB_1)))</f>
        <v>サブカテゴリー1の講評を入力してください</v>
      </c>
      <c r="E14" s="320"/>
      <c r="F14" s="321"/>
      <c r="H14" s="73"/>
      <c r="I14" s="54"/>
      <c r="J14" s="7" t="s">
        <v>56</v>
      </c>
      <c r="K14" s="7"/>
      <c r="L14" s="73"/>
      <c r="M14" s="73"/>
      <c r="N14" s="73"/>
      <c r="O14" s="73"/>
      <c r="P14" s="73"/>
      <c r="Q14" s="73"/>
      <c r="R14" s="73"/>
      <c r="S14" s="73"/>
      <c r="T14" s="73"/>
    </row>
    <row r="15" spans="1:20" s="102" customFormat="1" ht="21" customHeight="1" x14ac:dyDescent="0.15">
      <c r="A15" s="109"/>
      <c r="B15" s="301"/>
      <c r="C15" s="302"/>
      <c r="D15" s="302"/>
      <c r="E15" s="302"/>
      <c r="F15" s="303"/>
      <c r="G15" s="2" t="str">
        <f>IF(LEN(B15)=0,"",IF(40-LEN(B15)&gt;0,"残り" &amp; 40-LEN(B15) &amp; "文字",IF(40-LEN(B15)=0,"","文字数がオーバーしています")))</f>
        <v/>
      </c>
      <c r="H15" s="99"/>
      <c r="I15" s="100"/>
      <c r="J15" s="7" t="s">
        <v>77</v>
      </c>
      <c r="K15" s="99"/>
      <c r="L15" s="99"/>
      <c r="M15" s="101"/>
      <c r="N15" s="101"/>
      <c r="O15" s="101"/>
      <c r="P15" s="101"/>
      <c r="Q15" s="101"/>
      <c r="R15" s="101"/>
      <c r="S15" s="73"/>
      <c r="T15" s="101"/>
    </row>
    <row r="16" spans="1:20" s="102" customFormat="1" ht="65.099999999999994" customHeight="1" x14ac:dyDescent="0.15">
      <c r="A16" s="110"/>
      <c r="B16" s="304"/>
      <c r="C16" s="305"/>
      <c r="D16" s="305"/>
      <c r="E16" s="305"/>
      <c r="F16" s="306"/>
      <c r="G16" s="2" t="str">
        <f>IF(LEN(B16)=0,"",IF(256-LEN(B16)&gt;0,"残り" &amp; 256-LEN(B16) &amp; "文字",IF(256-LEN(B16)=0,"","文字数がオーバーしています")))</f>
        <v/>
      </c>
      <c r="H16" s="99"/>
      <c r="I16" s="100"/>
      <c r="J16" s="7" t="s">
        <v>80</v>
      </c>
      <c r="K16" s="99"/>
      <c r="L16" s="99"/>
      <c r="M16" s="101"/>
      <c r="N16" s="101"/>
      <c r="O16" s="101"/>
      <c r="P16" s="101"/>
      <c r="Q16" s="101"/>
      <c r="R16" s="101"/>
      <c r="S16" s="73"/>
      <c r="T16" s="101"/>
    </row>
    <row r="17" spans="1:20" s="102" customFormat="1" ht="21" customHeight="1" x14ac:dyDescent="0.15">
      <c r="A17" s="110"/>
      <c r="B17" s="307"/>
      <c r="C17" s="308"/>
      <c r="D17" s="308"/>
      <c r="E17" s="308"/>
      <c r="F17" s="309"/>
      <c r="G17" s="2" t="str">
        <f>IF(LEN(B17)=0,"",IF(40-LEN(B17)&gt;0,"残り" &amp; 40-LEN(B17) &amp; "文字",IF(40-LEN(B17)=0,"","文字数がオーバーしています")))</f>
        <v/>
      </c>
      <c r="H17" s="99"/>
      <c r="I17" s="100"/>
      <c r="J17" s="7" t="s">
        <v>78</v>
      </c>
      <c r="K17" s="99"/>
      <c r="L17" s="99"/>
      <c r="M17" s="101"/>
      <c r="N17" s="101"/>
      <c r="O17" s="101"/>
      <c r="P17" s="101"/>
      <c r="Q17" s="101"/>
      <c r="R17" s="101"/>
      <c r="S17" s="73"/>
      <c r="T17" s="101"/>
    </row>
    <row r="18" spans="1:20" s="102" customFormat="1" ht="65.099999999999994" customHeight="1" x14ac:dyDescent="0.15">
      <c r="A18" s="110"/>
      <c r="B18" s="310"/>
      <c r="C18" s="310"/>
      <c r="D18" s="310"/>
      <c r="E18" s="310"/>
      <c r="F18" s="311"/>
      <c r="G18" s="2" t="str">
        <f>IF(LEN(B18)=0,"",IF(256-LEN(B18)&gt;0,"残り" &amp; 256-LEN(B18) &amp; "文字",IF(256-LEN(B18)=0,"","文字数がオーバーしています")))</f>
        <v/>
      </c>
      <c r="H18" s="99"/>
      <c r="I18" s="100"/>
      <c r="J18" s="7" t="s">
        <v>81</v>
      </c>
      <c r="K18" s="99"/>
      <c r="L18" s="99"/>
      <c r="M18" s="101"/>
      <c r="N18" s="101"/>
      <c r="O18" s="101"/>
      <c r="P18" s="101"/>
      <c r="Q18" s="101"/>
      <c r="R18" s="101"/>
      <c r="S18" s="73"/>
      <c r="T18" s="101"/>
    </row>
    <row r="19" spans="1:20" s="102" customFormat="1" ht="21" customHeight="1" x14ac:dyDescent="0.15">
      <c r="A19" s="110"/>
      <c r="B19" s="307"/>
      <c r="C19" s="308"/>
      <c r="D19" s="308"/>
      <c r="E19" s="308"/>
      <c r="F19" s="309"/>
      <c r="G19" s="2" t="str">
        <f>IF(LEN(B19)=0,"",IF(40-LEN(B19)&gt;0,"残り" &amp; 40-LEN(B19) &amp; "文字",IF(40-LEN(B19)=0,"","文字数がオーバーしています")))</f>
        <v/>
      </c>
      <c r="H19" s="99"/>
      <c r="I19" s="100"/>
      <c r="J19" s="7" t="s">
        <v>79</v>
      </c>
      <c r="K19" s="99"/>
      <c r="L19" s="99"/>
      <c r="M19" s="101"/>
      <c r="N19" s="101"/>
      <c r="O19" s="101"/>
      <c r="P19" s="101"/>
      <c r="Q19" s="101"/>
      <c r="R19" s="101"/>
      <c r="S19" s="73"/>
      <c r="T19" s="101"/>
    </row>
    <row r="20" spans="1:20" s="102" customFormat="1" ht="65.099999999999994" customHeight="1" thickBot="1" x14ac:dyDescent="0.2">
      <c r="A20" s="103"/>
      <c r="B20" s="312"/>
      <c r="C20" s="312"/>
      <c r="D20" s="312"/>
      <c r="E20" s="312"/>
      <c r="F20" s="313"/>
      <c r="G20" s="2" t="str">
        <f>IF(LEN(B20)=0,"",IF(256-LEN(B20)&gt;0,"残り" &amp; 256-LEN(B20) &amp; "文字",IF(256-LEN(B20)=0,"","文字数がオーバーしています")))</f>
        <v/>
      </c>
      <c r="H20" s="99"/>
      <c r="I20" s="100"/>
      <c r="J20" s="7" t="s">
        <v>82</v>
      </c>
      <c r="K20" s="99"/>
      <c r="L20" s="99"/>
      <c r="M20" s="101"/>
      <c r="N20" s="101"/>
      <c r="O20" s="101"/>
      <c r="P20" s="101"/>
      <c r="Q20" s="101"/>
      <c r="R20" s="101"/>
      <c r="S20" s="73"/>
      <c r="T20" s="101"/>
    </row>
    <row r="21" spans="1:20" ht="18" customHeight="1" thickTop="1" x14ac:dyDescent="0.15">
      <c r="A21" s="287">
        <v>2</v>
      </c>
      <c r="B21" s="289" t="s">
        <v>284</v>
      </c>
      <c r="C21" s="290"/>
      <c r="D21" s="290"/>
      <c r="E21" s="290"/>
      <c r="F21" s="291"/>
      <c r="H21" s="73"/>
      <c r="I21" s="54"/>
      <c r="J21" s="7" t="s">
        <v>56</v>
      </c>
      <c r="K21" s="7"/>
      <c r="L21" s="73"/>
      <c r="M21" s="73"/>
      <c r="N21" s="73"/>
      <c r="O21" s="73"/>
      <c r="P21" s="73"/>
      <c r="Q21" s="73"/>
      <c r="R21" s="73"/>
      <c r="S21" s="73"/>
      <c r="T21" s="73" t="s">
        <v>62</v>
      </c>
    </row>
    <row r="22" spans="1:20" s="83" customFormat="1" ht="30" customHeight="1" thickBot="1" x14ac:dyDescent="0.2">
      <c r="A22" s="288"/>
      <c r="B22" s="292" t="s">
        <v>283</v>
      </c>
      <c r="C22" s="293"/>
      <c r="D22" s="322" t="s">
        <v>83</v>
      </c>
      <c r="E22" s="322"/>
      <c r="F22" s="124" t="str">
        <f>IF(COUNT(P26:Q35) &gt; 0,COUNT(P26:P35) &amp; "／" &amp; COUNT(P26:Q35),"")</f>
        <v/>
      </c>
      <c r="G22" s="78"/>
      <c r="H22" s="79"/>
      <c r="I22" s="80"/>
      <c r="J22" s="81" t="s">
        <v>63</v>
      </c>
      <c r="K22" s="79">
        <v>2</v>
      </c>
      <c r="L22" s="79">
        <v>542</v>
      </c>
      <c r="M22" s="82"/>
      <c r="N22" s="82"/>
      <c r="O22" s="82"/>
      <c r="P22" s="82"/>
      <c r="Q22" s="82"/>
      <c r="R22" s="82"/>
      <c r="S22" s="73"/>
      <c r="T22" s="82"/>
    </row>
    <row r="23" spans="1:20" x14ac:dyDescent="0.15">
      <c r="A23" s="90"/>
      <c r="B23" s="91" t="s">
        <v>163</v>
      </c>
      <c r="C23" s="323" t="str">
        <f>IF((MIN(I26:I28)=0),"標準項目の「あり」「なし」を選択してください","")</f>
        <v>標準項目の「あり」「なし」を選択してください</v>
      </c>
      <c r="D23" s="323"/>
      <c r="E23" s="323"/>
      <c r="F23" s="324"/>
      <c r="H23" s="73"/>
      <c r="I23" s="54"/>
      <c r="J23" s="7" t="s">
        <v>66</v>
      </c>
      <c r="K23" s="7">
        <v>1</v>
      </c>
      <c r="L23" s="73">
        <v>17078</v>
      </c>
      <c r="M23" s="73"/>
      <c r="N23" s="73"/>
      <c r="O23" s="73"/>
      <c r="P23" s="73"/>
      <c r="Q23" s="73"/>
      <c r="R23" s="73"/>
      <c r="S23" s="73"/>
      <c r="T23" s="73"/>
    </row>
    <row r="24" spans="1:20" s="95" customFormat="1" ht="37.5" customHeight="1" x14ac:dyDescent="0.15">
      <c r="A24" s="92" t="s">
        <v>57</v>
      </c>
      <c r="B24" s="271" t="s">
        <v>285</v>
      </c>
      <c r="C24" s="272"/>
      <c r="D24" s="325" t="str">
        <f xml:space="preserve"> "評点（" &amp; REPT("○",COUNT(P26:P28)) &amp; REPT("●",COUNT(Q26:Q28)) &amp; "）"</f>
        <v>評点（）</v>
      </c>
      <c r="E24" s="325"/>
      <c r="F24" s="112" t="str">
        <f>IF(COUNT(R26:R28)&gt;0,"・非該当" &amp; COUNT(R26:R28),"")</f>
        <v/>
      </c>
      <c r="G24" s="78"/>
      <c r="H24" s="93"/>
      <c r="I24" s="94" t="str">
        <f>IF(MIN(I26:I28)=0,"",IF(COUNT(P26:Q28)=0,"-",IF(COUNT(P26:Q28)=COUNT(P26:P28),"A",IF(COUNT(P26:P28)=0,"C","B"))))</f>
        <v/>
      </c>
      <c r="J24" s="7" t="s">
        <v>51</v>
      </c>
      <c r="K24" s="94"/>
      <c r="L24" s="93"/>
      <c r="M24" s="93"/>
      <c r="N24" s="93"/>
      <c r="O24" s="93"/>
      <c r="P24" s="93"/>
      <c r="Q24" s="93"/>
      <c r="R24" s="93"/>
      <c r="S24" s="73"/>
      <c r="T24" s="93"/>
    </row>
    <row r="25" spans="1:20" x14ac:dyDescent="0.15">
      <c r="A25" s="90"/>
      <c r="B25" s="111" t="s">
        <v>52</v>
      </c>
      <c r="C25" s="314" t="s">
        <v>53</v>
      </c>
      <c r="D25" s="315"/>
      <c r="E25" s="315"/>
      <c r="F25" s="316"/>
      <c r="H25" s="73"/>
      <c r="I25" s="54"/>
      <c r="J25" s="7" t="s">
        <v>54</v>
      </c>
      <c r="K25" s="7"/>
      <c r="L25" s="73"/>
      <c r="M25" s="73"/>
      <c r="N25" s="73"/>
      <c r="O25" s="73"/>
      <c r="P25" s="73"/>
      <c r="Q25" s="73"/>
      <c r="R25" s="73"/>
      <c r="S25" s="73"/>
      <c r="T25" s="73"/>
    </row>
    <row r="26" spans="1:20" ht="37.5" customHeight="1" x14ac:dyDescent="0.15">
      <c r="A26" s="90"/>
      <c r="B26" s="96"/>
      <c r="C26" s="292" t="s">
        <v>286</v>
      </c>
      <c r="D26" s="293"/>
      <c r="E26" s="317"/>
      <c r="F26" s="97"/>
      <c r="G26" s="78"/>
      <c r="H26" s="73"/>
      <c r="I26" s="54">
        <v>0</v>
      </c>
      <c r="J26" s="7" t="s">
        <v>55</v>
      </c>
      <c r="K26" s="7">
        <v>1</v>
      </c>
      <c r="L26" s="73">
        <v>58831</v>
      </c>
      <c r="M26" s="73"/>
      <c r="N26" s="73"/>
      <c r="O26" s="73"/>
      <c r="P26" s="73" t="str">
        <f>IF(I26=3,1,"")</f>
        <v/>
      </c>
      <c r="Q26" s="73" t="str">
        <f>IF(I26=2,1,"")</f>
        <v/>
      </c>
      <c r="R26" s="73" t="str">
        <f>IF(I26=1,1,"")</f>
        <v/>
      </c>
      <c r="S26" s="73"/>
      <c r="T26" s="73"/>
    </row>
    <row r="27" spans="1:20" ht="37.5" customHeight="1" x14ac:dyDescent="0.15">
      <c r="A27" s="90"/>
      <c r="B27" s="96"/>
      <c r="C27" s="292" t="s">
        <v>287</v>
      </c>
      <c r="D27" s="293"/>
      <c r="E27" s="317"/>
      <c r="F27" s="97"/>
      <c r="G27" s="78"/>
      <c r="H27" s="73"/>
      <c r="I27" s="54">
        <v>0</v>
      </c>
      <c r="J27" s="7" t="s">
        <v>55</v>
      </c>
      <c r="K27" s="7">
        <v>2</v>
      </c>
      <c r="L27" s="73">
        <v>58832</v>
      </c>
      <c r="M27" s="73"/>
      <c r="N27" s="73"/>
      <c r="O27" s="73"/>
      <c r="P27" s="73" t="str">
        <f>IF(I27=3,1,"")</f>
        <v/>
      </c>
      <c r="Q27" s="73" t="str">
        <f>IF(I27=2,1,"")</f>
        <v/>
      </c>
      <c r="R27" s="73" t="str">
        <f>IF(I27=1,1,"")</f>
        <v/>
      </c>
      <c r="S27" s="73"/>
      <c r="T27" s="73"/>
    </row>
    <row r="28" spans="1:20" ht="37.5" customHeight="1" thickBot="1" x14ac:dyDescent="0.2">
      <c r="A28" s="90"/>
      <c r="B28" s="96"/>
      <c r="C28" s="292" t="s">
        <v>288</v>
      </c>
      <c r="D28" s="293"/>
      <c r="E28" s="317"/>
      <c r="F28" s="97"/>
      <c r="G28" s="78"/>
      <c r="H28" s="73"/>
      <c r="I28" s="54">
        <v>0</v>
      </c>
      <c r="J28" s="7" t="s">
        <v>55</v>
      </c>
      <c r="K28" s="7">
        <v>3</v>
      </c>
      <c r="L28" s="73">
        <v>58833</v>
      </c>
      <c r="M28" s="73"/>
      <c r="N28" s="73"/>
      <c r="O28" s="73"/>
      <c r="P28" s="73" t="str">
        <f>IF(I28=3,1,"")</f>
        <v/>
      </c>
      <c r="Q28" s="73" t="str">
        <f>IF(I28=2,1,"")</f>
        <v/>
      </c>
      <c r="R28" s="73" t="str">
        <f>IF(I28=1,1,"")</f>
        <v/>
      </c>
      <c r="S28" s="73"/>
      <c r="T28" s="73"/>
    </row>
    <row r="29" spans="1:20" x14ac:dyDescent="0.15">
      <c r="A29" s="90"/>
      <c r="B29" s="91" t="s">
        <v>167</v>
      </c>
      <c r="C29" s="323" t="str">
        <f>IF((MIN(I32:I35)=0),"標準項目の「あり」「なし」を選択してください","")</f>
        <v>標準項目の「あり」「なし」を選択してください</v>
      </c>
      <c r="D29" s="323"/>
      <c r="E29" s="323"/>
      <c r="F29" s="324"/>
      <c r="H29" s="73"/>
      <c r="I29" s="54"/>
      <c r="J29" s="7" t="s">
        <v>66</v>
      </c>
      <c r="K29" s="7">
        <v>2</v>
      </c>
      <c r="L29" s="73">
        <v>17079</v>
      </c>
      <c r="M29" s="73"/>
      <c r="N29" s="73"/>
      <c r="O29" s="73"/>
      <c r="P29" s="73"/>
      <c r="Q29" s="73"/>
      <c r="R29" s="73"/>
      <c r="S29" s="73"/>
      <c r="T29" s="73"/>
    </row>
    <row r="30" spans="1:20" s="95" customFormat="1" ht="37.5" customHeight="1" x14ac:dyDescent="0.15">
      <c r="A30" s="92" t="s">
        <v>57</v>
      </c>
      <c r="B30" s="271" t="s">
        <v>289</v>
      </c>
      <c r="C30" s="272"/>
      <c r="D30" s="325" t="str">
        <f xml:space="preserve"> "評点（" &amp; REPT("○",COUNT(P32:P35)) &amp; REPT("●",COUNT(Q32:Q35)) &amp; "）"</f>
        <v>評点（）</v>
      </c>
      <c r="E30" s="325"/>
      <c r="F30" s="112" t="str">
        <f>IF(COUNT(R32:R35)&gt;0,"・非該当" &amp; COUNT(R32:R35),"")</f>
        <v/>
      </c>
      <c r="G30" s="78"/>
      <c r="H30" s="93"/>
      <c r="I30" s="94" t="str">
        <f>IF(MIN(I32:I35)=0,"",IF(COUNT(P32:Q35)=0,"-",IF(COUNT(P32:Q35)=COUNT(P32:P35),"A",IF(COUNT(P32:P35)=0,"C","B"))))</f>
        <v/>
      </c>
      <c r="J30" s="7" t="s">
        <v>51</v>
      </c>
      <c r="K30" s="94"/>
      <c r="L30" s="93"/>
      <c r="M30" s="93"/>
      <c r="N30" s="93"/>
      <c r="O30" s="93"/>
      <c r="P30" s="93"/>
      <c r="Q30" s="93"/>
      <c r="R30" s="93"/>
      <c r="S30" s="73"/>
      <c r="T30" s="93"/>
    </row>
    <row r="31" spans="1:20" x14ac:dyDescent="0.15">
      <c r="A31" s="90"/>
      <c r="B31" s="111" t="s">
        <v>52</v>
      </c>
      <c r="C31" s="314" t="s">
        <v>53</v>
      </c>
      <c r="D31" s="315"/>
      <c r="E31" s="315"/>
      <c r="F31" s="316"/>
      <c r="H31" s="73"/>
      <c r="I31" s="54"/>
      <c r="J31" s="7" t="s">
        <v>54</v>
      </c>
      <c r="K31" s="7"/>
      <c r="L31" s="73"/>
      <c r="M31" s="73"/>
      <c r="N31" s="73"/>
      <c r="O31" s="73"/>
      <c r="P31" s="73"/>
      <c r="Q31" s="73"/>
      <c r="R31" s="73"/>
      <c r="S31" s="73"/>
      <c r="T31" s="73"/>
    </row>
    <row r="32" spans="1:20" ht="37.5" customHeight="1" x14ac:dyDescent="0.15">
      <c r="A32" s="90"/>
      <c r="B32" s="96"/>
      <c r="C32" s="292" t="s">
        <v>290</v>
      </c>
      <c r="D32" s="293"/>
      <c r="E32" s="317"/>
      <c r="F32" s="97"/>
      <c r="G32" s="78"/>
      <c r="H32" s="73"/>
      <c r="I32" s="54">
        <v>0</v>
      </c>
      <c r="J32" s="7" t="s">
        <v>55</v>
      </c>
      <c r="K32" s="7">
        <v>1</v>
      </c>
      <c r="L32" s="73">
        <v>58834</v>
      </c>
      <c r="M32" s="73"/>
      <c r="N32" s="73"/>
      <c r="O32" s="73"/>
      <c r="P32" s="73" t="str">
        <f>IF(I32=3,1,"")</f>
        <v/>
      </c>
      <c r="Q32" s="73" t="str">
        <f>IF(I32=2,1,"")</f>
        <v/>
      </c>
      <c r="R32" s="73" t="str">
        <f>IF(I32=1,1,"")</f>
        <v/>
      </c>
      <c r="S32" s="73"/>
      <c r="T32" s="73"/>
    </row>
    <row r="33" spans="1:20" ht="37.5" customHeight="1" x14ac:dyDescent="0.15">
      <c r="A33" s="90"/>
      <c r="B33" s="96"/>
      <c r="C33" s="292" t="s">
        <v>291</v>
      </c>
      <c r="D33" s="293"/>
      <c r="E33" s="317"/>
      <c r="F33" s="97"/>
      <c r="G33" s="78"/>
      <c r="H33" s="73"/>
      <c r="I33" s="54">
        <v>0</v>
      </c>
      <c r="J33" s="7" t="s">
        <v>55</v>
      </c>
      <c r="K33" s="7">
        <v>2</v>
      </c>
      <c r="L33" s="73">
        <v>58835</v>
      </c>
      <c r="M33" s="73"/>
      <c r="N33" s="73"/>
      <c r="O33" s="73"/>
      <c r="P33" s="73" t="str">
        <f>IF(I33=3,1,"")</f>
        <v/>
      </c>
      <c r="Q33" s="73" t="str">
        <f>IF(I33=2,1,"")</f>
        <v/>
      </c>
      <c r="R33" s="73" t="str">
        <f>IF(I33=1,1,"")</f>
        <v/>
      </c>
      <c r="S33" s="73"/>
      <c r="T33" s="73"/>
    </row>
    <row r="34" spans="1:20" ht="37.5" customHeight="1" x14ac:dyDescent="0.15">
      <c r="A34" s="90"/>
      <c r="B34" s="96"/>
      <c r="C34" s="292" t="s">
        <v>292</v>
      </c>
      <c r="D34" s="293"/>
      <c r="E34" s="317"/>
      <c r="F34" s="97"/>
      <c r="G34" s="78"/>
      <c r="H34" s="73"/>
      <c r="I34" s="54">
        <v>0</v>
      </c>
      <c r="J34" s="7" t="s">
        <v>55</v>
      </c>
      <c r="K34" s="7">
        <v>3</v>
      </c>
      <c r="L34" s="73">
        <v>58836</v>
      </c>
      <c r="M34" s="73"/>
      <c r="N34" s="73"/>
      <c r="O34" s="73"/>
      <c r="P34" s="73" t="str">
        <f>IF(I34=3,1,"")</f>
        <v/>
      </c>
      <c r="Q34" s="73" t="str">
        <f>IF(I34=2,1,"")</f>
        <v/>
      </c>
      <c r="R34" s="73" t="str">
        <f>IF(I34=1,1,"")</f>
        <v/>
      </c>
      <c r="S34" s="73"/>
      <c r="T34" s="73"/>
    </row>
    <row r="35" spans="1:20" ht="37.5" customHeight="1" thickBot="1" x14ac:dyDescent="0.2">
      <c r="A35" s="90"/>
      <c r="B35" s="96"/>
      <c r="C35" s="292" t="s">
        <v>293</v>
      </c>
      <c r="D35" s="293"/>
      <c r="E35" s="317"/>
      <c r="F35" s="97"/>
      <c r="G35" s="78"/>
      <c r="H35" s="73"/>
      <c r="I35" s="54">
        <v>0</v>
      </c>
      <c r="J35" s="7" t="s">
        <v>55</v>
      </c>
      <c r="K35" s="7">
        <v>4</v>
      </c>
      <c r="L35" s="73">
        <v>58837</v>
      </c>
      <c r="M35" s="73"/>
      <c r="N35" s="73"/>
      <c r="O35" s="73"/>
      <c r="P35" s="73" t="str">
        <f>IF(I35=3,1,"")</f>
        <v/>
      </c>
      <c r="Q35" s="73" t="str">
        <f>IF(I35=2,1,"")</f>
        <v/>
      </c>
      <c r="R35" s="73" t="str">
        <f>IF(I35=1,1,"")</f>
        <v/>
      </c>
      <c r="S35" s="73"/>
      <c r="T35" s="73"/>
    </row>
    <row r="36" spans="1:20" ht="20.25" customHeight="1" x14ac:dyDescent="0.15">
      <c r="A36" s="98"/>
      <c r="B36" s="318" t="s">
        <v>294</v>
      </c>
      <c r="C36" s="319"/>
      <c r="D36" s="320" t="str">
        <f>IF(AND(LEN(SBcase1_2)&lt;&gt;0,COUNT(R26:R35)=7),SBcheckB_2,(IF(LEN(SBcheckA_2)&lt;&gt;0,SBcheckA_2, SBcheckB_2)))</f>
        <v>サブカテゴリー2の講評を入力してください</v>
      </c>
      <c r="E36" s="320"/>
      <c r="F36" s="321"/>
      <c r="H36" s="73"/>
      <c r="I36" s="54"/>
      <c r="J36" s="7" t="s">
        <v>56</v>
      </c>
      <c r="K36" s="7"/>
      <c r="L36" s="73"/>
      <c r="M36" s="73"/>
      <c r="N36" s="73"/>
      <c r="O36" s="73"/>
      <c r="P36" s="73"/>
      <c r="Q36" s="73"/>
      <c r="R36" s="73"/>
      <c r="S36" s="73"/>
      <c r="T36" s="73"/>
    </row>
    <row r="37" spans="1:20" s="102" customFormat="1" ht="21" customHeight="1" x14ac:dyDescent="0.15">
      <c r="A37" s="109"/>
      <c r="B37" s="301"/>
      <c r="C37" s="302"/>
      <c r="D37" s="302"/>
      <c r="E37" s="302"/>
      <c r="F37" s="303"/>
      <c r="G37" s="2" t="str">
        <f>IF(LEN(B37)=0,"",IF(40-LEN(B37)&gt;0,"残り" &amp; 40-LEN(B37) &amp; "文字",IF(40-LEN(B37)=0,"","文字数がオーバーしています")))</f>
        <v/>
      </c>
      <c r="H37" s="99"/>
      <c r="I37" s="100"/>
      <c r="J37" s="7" t="s">
        <v>77</v>
      </c>
      <c r="K37" s="99"/>
      <c r="L37" s="99"/>
      <c r="M37" s="101"/>
      <c r="N37" s="101"/>
      <c r="O37" s="101"/>
      <c r="P37" s="101"/>
      <c r="Q37" s="101"/>
      <c r="R37" s="101"/>
      <c r="S37" s="73"/>
      <c r="T37" s="101"/>
    </row>
    <row r="38" spans="1:20" s="102" customFormat="1" ht="65.099999999999994" customHeight="1" x14ac:dyDescent="0.15">
      <c r="A38" s="110"/>
      <c r="B38" s="304"/>
      <c r="C38" s="305"/>
      <c r="D38" s="305"/>
      <c r="E38" s="305"/>
      <c r="F38" s="306"/>
      <c r="G38" s="2" t="str">
        <f>IF(LEN(B38)=0,"",IF(256-LEN(B38)&gt;0,"残り" &amp; 256-LEN(B38) &amp; "文字",IF(256-LEN(B38)=0,"","文字数がオーバーしています")))</f>
        <v/>
      </c>
      <c r="H38" s="99"/>
      <c r="I38" s="100"/>
      <c r="J38" s="7" t="s">
        <v>80</v>
      </c>
      <c r="K38" s="99"/>
      <c r="L38" s="99"/>
      <c r="M38" s="101"/>
      <c r="N38" s="101"/>
      <c r="O38" s="101"/>
      <c r="P38" s="101"/>
      <c r="Q38" s="101"/>
      <c r="R38" s="101"/>
      <c r="S38" s="73"/>
      <c r="T38" s="101"/>
    </row>
    <row r="39" spans="1:20" s="102" customFormat="1" ht="21" customHeight="1" x14ac:dyDescent="0.15">
      <c r="A39" s="110"/>
      <c r="B39" s="307"/>
      <c r="C39" s="308"/>
      <c r="D39" s="308"/>
      <c r="E39" s="308"/>
      <c r="F39" s="309"/>
      <c r="G39" s="2" t="str">
        <f>IF(LEN(B39)=0,"",IF(40-LEN(B39)&gt;0,"残り" &amp; 40-LEN(B39) &amp; "文字",IF(40-LEN(B39)=0,"","文字数がオーバーしています")))</f>
        <v/>
      </c>
      <c r="H39" s="99"/>
      <c r="I39" s="100"/>
      <c r="J39" s="7" t="s">
        <v>78</v>
      </c>
      <c r="K39" s="99"/>
      <c r="L39" s="99"/>
      <c r="M39" s="101"/>
      <c r="N39" s="101"/>
      <c r="O39" s="101"/>
      <c r="P39" s="101"/>
      <c r="Q39" s="101"/>
      <c r="R39" s="101"/>
      <c r="S39" s="73"/>
      <c r="T39" s="101"/>
    </row>
    <row r="40" spans="1:20" s="102" customFormat="1" ht="65.099999999999994" customHeight="1" x14ac:dyDescent="0.15">
      <c r="A40" s="110"/>
      <c r="B40" s="310"/>
      <c r="C40" s="310"/>
      <c r="D40" s="310"/>
      <c r="E40" s="310"/>
      <c r="F40" s="311"/>
      <c r="G40" s="2" t="str">
        <f>IF(LEN(B40)=0,"",IF(256-LEN(B40)&gt;0,"残り" &amp; 256-LEN(B40) &amp; "文字",IF(256-LEN(B40)=0,"","文字数がオーバーしています")))</f>
        <v/>
      </c>
      <c r="H40" s="99"/>
      <c r="I40" s="100"/>
      <c r="J40" s="7" t="s">
        <v>81</v>
      </c>
      <c r="K40" s="99"/>
      <c r="L40" s="99"/>
      <c r="M40" s="101"/>
      <c r="N40" s="101"/>
      <c r="O40" s="101"/>
      <c r="P40" s="101"/>
      <c r="Q40" s="101"/>
      <c r="R40" s="101"/>
      <c r="S40" s="73"/>
      <c r="T40" s="101"/>
    </row>
    <row r="41" spans="1:20" s="102" customFormat="1" ht="21" customHeight="1" x14ac:dyDescent="0.15">
      <c r="A41" s="110"/>
      <c r="B41" s="307"/>
      <c r="C41" s="308"/>
      <c r="D41" s="308"/>
      <c r="E41" s="308"/>
      <c r="F41" s="309"/>
      <c r="G41" s="2" t="str">
        <f>IF(LEN(B41)=0,"",IF(40-LEN(B41)&gt;0,"残り" &amp; 40-LEN(B41) &amp; "文字",IF(40-LEN(B41)=0,"","文字数がオーバーしています")))</f>
        <v/>
      </c>
      <c r="H41" s="99"/>
      <c r="I41" s="100"/>
      <c r="J41" s="7" t="s">
        <v>79</v>
      </c>
      <c r="K41" s="99"/>
      <c r="L41" s="99"/>
      <c r="M41" s="101"/>
      <c r="N41" s="101"/>
      <c r="O41" s="101"/>
      <c r="P41" s="101"/>
      <c r="Q41" s="101"/>
      <c r="R41" s="101"/>
      <c r="S41" s="73"/>
      <c r="T41" s="101"/>
    </row>
    <row r="42" spans="1:20" s="102" customFormat="1" ht="65.099999999999994" customHeight="1" thickBot="1" x14ac:dyDescent="0.2">
      <c r="A42" s="103"/>
      <c r="B42" s="312"/>
      <c r="C42" s="312"/>
      <c r="D42" s="312"/>
      <c r="E42" s="312"/>
      <c r="F42" s="313"/>
      <c r="G42" s="2" t="str">
        <f>IF(LEN(B42)=0,"",IF(256-LEN(B42)&gt;0,"残り" &amp; 256-LEN(B42) &amp; "文字",IF(256-LEN(B42)=0,"","文字数がオーバーしています")))</f>
        <v/>
      </c>
      <c r="H42" s="99"/>
      <c r="I42" s="100"/>
      <c r="J42" s="7" t="s">
        <v>82</v>
      </c>
      <c r="K42" s="99"/>
      <c r="L42" s="99"/>
      <c r="M42" s="101"/>
      <c r="N42" s="101"/>
      <c r="O42" s="101"/>
      <c r="P42" s="101"/>
      <c r="Q42" s="101"/>
      <c r="R42" s="101"/>
      <c r="S42" s="73"/>
      <c r="T42" s="101"/>
    </row>
    <row r="43" spans="1:20" ht="18" customHeight="1" thickTop="1" x14ac:dyDescent="0.15">
      <c r="A43" s="287">
        <v>3</v>
      </c>
      <c r="B43" s="289" t="s">
        <v>296</v>
      </c>
      <c r="C43" s="290"/>
      <c r="D43" s="290"/>
      <c r="E43" s="290"/>
      <c r="F43" s="291"/>
      <c r="H43" s="73"/>
      <c r="I43" s="54"/>
      <c r="J43" s="7" t="s">
        <v>56</v>
      </c>
      <c r="K43" s="7"/>
      <c r="L43" s="73"/>
      <c r="M43" s="73"/>
      <c r="N43" s="73"/>
      <c r="O43" s="73"/>
      <c r="P43" s="73"/>
      <c r="Q43" s="73"/>
      <c r="R43" s="73"/>
      <c r="S43" s="73"/>
      <c r="T43" s="73" t="s">
        <v>62</v>
      </c>
    </row>
    <row r="44" spans="1:20" s="83" customFormat="1" ht="30" customHeight="1" thickBot="1" x14ac:dyDescent="0.2">
      <c r="A44" s="288"/>
      <c r="B44" s="292" t="s">
        <v>295</v>
      </c>
      <c r="C44" s="293"/>
      <c r="D44" s="322" t="s">
        <v>83</v>
      </c>
      <c r="E44" s="322"/>
      <c r="F44" s="124" t="str">
        <f>IF(COUNT(P48:Q67) &gt; 0,COUNT(P48:P67) &amp; "／" &amp; COUNT(P48:Q67),"")</f>
        <v/>
      </c>
      <c r="G44" s="78"/>
      <c r="H44" s="79"/>
      <c r="I44" s="80"/>
      <c r="J44" s="81" t="s">
        <v>63</v>
      </c>
      <c r="K44" s="79">
        <v>3</v>
      </c>
      <c r="L44" s="79">
        <v>543</v>
      </c>
      <c r="M44" s="82"/>
      <c r="N44" s="82"/>
      <c r="O44" s="82"/>
      <c r="P44" s="82"/>
      <c r="Q44" s="82"/>
      <c r="R44" s="82"/>
      <c r="S44" s="73"/>
      <c r="T44" s="82"/>
    </row>
    <row r="45" spans="1:20" x14ac:dyDescent="0.15">
      <c r="A45" s="90"/>
      <c r="B45" s="91" t="s">
        <v>163</v>
      </c>
      <c r="C45" s="323" t="str">
        <f>IF((MIN(I48:I50)=0),"標準項目の「あり」「なし」を選択してください","")</f>
        <v>標準項目の「あり」「なし」を選択してください</v>
      </c>
      <c r="D45" s="323"/>
      <c r="E45" s="323"/>
      <c r="F45" s="324"/>
      <c r="H45" s="73"/>
      <c r="I45" s="54"/>
      <c r="J45" s="7" t="s">
        <v>66</v>
      </c>
      <c r="K45" s="7">
        <v>1</v>
      </c>
      <c r="L45" s="73">
        <v>17080</v>
      </c>
      <c r="M45" s="73"/>
      <c r="N45" s="73"/>
      <c r="O45" s="73"/>
      <c r="P45" s="73"/>
      <c r="Q45" s="73"/>
      <c r="R45" s="73"/>
      <c r="S45" s="73"/>
      <c r="T45" s="73"/>
    </row>
    <row r="46" spans="1:20" s="95" customFormat="1" ht="37.5" customHeight="1" x14ac:dyDescent="0.15">
      <c r="A46" s="92" t="s">
        <v>57</v>
      </c>
      <c r="B46" s="271" t="s">
        <v>297</v>
      </c>
      <c r="C46" s="272"/>
      <c r="D46" s="325" t="str">
        <f xml:space="preserve"> "評点（" &amp; REPT("○",COUNT(P48:P50)) &amp; REPT("●",COUNT(Q48:Q50)) &amp; "）"</f>
        <v>評点（）</v>
      </c>
      <c r="E46" s="325"/>
      <c r="F46" s="112" t="str">
        <f>IF(COUNT(R48:R50)&gt;0,"・非該当" &amp; COUNT(R48:R50),"")</f>
        <v/>
      </c>
      <c r="G46" s="78"/>
      <c r="H46" s="93"/>
      <c r="I46" s="94" t="str">
        <f>IF(MIN(I48:I50)=0,"",IF(COUNT(P48:Q50)=0,"-",IF(COUNT(P48:Q50)=COUNT(P48:P50),"A",IF(COUNT(P48:P50)=0,"C","B"))))</f>
        <v/>
      </c>
      <c r="J46" s="7" t="s">
        <v>51</v>
      </c>
      <c r="K46" s="94"/>
      <c r="L46" s="93"/>
      <c r="M46" s="93"/>
      <c r="N46" s="93"/>
      <c r="O46" s="93"/>
      <c r="P46" s="93"/>
      <c r="Q46" s="93"/>
      <c r="R46" s="93"/>
      <c r="S46" s="73"/>
      <c r="T46" s="93"/>
    </row>
    <row r="47" spans="1:20" x14ac:dyDescent="0.15">
      <c r="A47" s="90"/>
      <c r="B47" s="111" t="s">
        <v>52</v>
      </c>
      <c r="C47" s="314" t="s">
        <v>53</v>
      </c>
      <c r="D47" s="315"/>
      <c r="E47" s="315"/>
      <c r="F47" s="316"/>
      <c r="H47" s="73"/>
      <c r="I47" s="54"/>
      <c r="J47" s="7" t="s">
        <v>54</v>
      </c>
      <c r="K47" s="7"/>
      <c r="L47" s="73"/>
      <c r="M47" s="73"/>
      <c r="N47" s="73"/>
      <c r="O47" s="73"/>
      <c r="P47" s="73"/>
      <c r="Q47" s="73"/>
      <c r="R47" s="73"/>
      <c r="S47" s="73"/>
      <c r="T47" s="73"/>
    </row>
    <row r="48" spans="1:20" ht="37.5" customHeight="1" x14ac:dyDescent="0.15">
      <c r="A48" s="90"/>
      <c r="B48" s="96"/>
      <c r="C48" s="292" t="s">
        <v>298</v>
      </c>
      <c r="D48" s="293"/>
      <c r="E48" s="317"/>
      <c r="F48" s="97"/>
      <c r="G48" s="78"/>
      <c r="H48" s="73"/>
      <c r="I48" s="54">
        <v>0</v>
      </c>
      <c r="J48" s="7" t="s">
        <v>55</v>
      </c>
      <c r="K48" s="7">
        <v>1</v>
      </c>
      <c r="L48" s="73">
        <v>58838</v>
      </c>
      <c r="M48" s="73"/>
      <c r="N48" s="73"/>
      <c r="O48" s="73"/>
      <c r="P48" s="73" t="str">
        <f>IF(I48=3,1,"")</f>
        <v/>
      </c>
      <c r="Q48" s="73" t="str">
        <f>IF(I48=2,1,"")</f>
        <v/>
      </c>
      <c r="R48" s="73" t="str">
        <f>IF(I48=1,1,"")</f>
        <v/>
      </c>
      <c r="S48" s="73"/>
      <c r="T48" s="73"/>
    </row>
    <row r="49" spans="1:20" ht="37.5" customHeight="1" x14ac:dyDescent="0.15">
      <c r="A49" s="90"/>
      <c r="B49" s="96"/>
      <c r="C49" s="292" t="s">
        <v>299</v>
      </c>
      <c r="D49" s="293"/>
      <c r="E49" s="317"/>
      <c r="F49" s="97"/>
      <c r="G49" s="78"/>
      <c r="H49" s="73"/>
      <c r="I49" s="54">
        <v>0</v>
      </c>
      <c r="J49" s="7" t="s">
        <v>55</v>
      </c>
      <c r="K49" s="7">
        <v>2</v>
      </c>
      <c r="L49" s="73">
        <v>58839</v>
      </c>
      <c r="M49" s="73"/>
      <c r="N49" s="73"/>
      <c r="O49" s="73"/>
      <c r="P49" s="73" t="str">
        <f>IF(I49=3,1,"")</f>
        <v/>
      </c>
      <c r="Q49" s="73" t="str">
        <f>IF(I49=2,1,"")</f>
        <v/>
      </c>
      <c r="R49" s="73" t="str">
        <f>IF(I49=1,1,"")</f>
        <v/>
      </c>
      <c r="S49" s="73"/>
      <c r="T49" s="73"/>
    </row>
    <row r="50" spans="1:20" ht="37.5" customHeight="1" thickBot="1" x14ac:dyDescent="0.2">
      <c r="A50" s="90"/>
      <c r="B50" s="96"/>
      <c r="C50" s="292" t="s">
        <v>300</v>
      </c>
      <c r="D50" s="293"/>
      <c r="E50" s="317"/>
      <c r="F50" s="97"/>
      <c r="G50" s="78"/>
      <c r="H50" s="73"/>
      <c r="I50" s="54">
        <v>0</v>
      </c>
      <c r="J50" s="7" t="s">
        <v>55</v>
      </c>
      <c r="K50" s="7">
        <v>3</v>
      </c>
      <c r="L50" s="73">
        <v>58840</v>
      </c>
      <c r="M50" s="73"/>
      <c r="N50" s="73"/>
      <c r="O50" s="73"/>
      <c r="P50" s="73" t="str">
        <f>IF(I50=3,1,"")</f>
        <v/>
      </c>
      <c r="Q50" s="73" t="str">
        <f>IF(I50=2,1,"")</f>
        <v/>
      </c>
      <c r="R50" s="73" t="str">
        <f>IF(I50=1,1,"")</f>
        <v/>
      </c>
      <c r="S50" s="73"/>
      <c r="T50" s="73"/>
    </row>
    <row r="51" spans="1:20" x14ac:dyDescent="0.15">
      <c r="A51" s="90"/>
      <c r="B51" s="91" t="s">
        <v>167</v>
      </c>
      <c r="C51" s="323" t="str">
        <f>IF((MIN(I54:I57)=0),"標準項目の「あり」「なし」を選択してください","")</f>
        <v>標準項目の「あり」「なし」を選択してください</v>
      </c>
      <c r="D51" s="323"/>
      <c r="E51" s="323"/>
      <c r="F51" s="324"/>
      <c r="H51" s="73"/>
      <c r="I51" s="54"/>
      <c r="J51" s="7" t="s">
        <v>66</v>
      </c>
      <c r="K51" s="7">
        <v>2</v>
      </c>
      <c r="L51" s="73">
        <v>17081</v>
      </c>
      <c r="M51" s="73"/>
      <c r="N51" s="73"/>
      <c r="O51" s="73"/>
      <c r="P51" s="73"/>
      <c r="Q51" s="73"/>
      <c r="R51" s="73"/>
      <c r="S51" s="73"/>
      <c r="T51" s="73"/>
    </row>
    <row r="52" spans="1:20" s="95" customFormat="1" ht="37.5" customHeight="1" x14ac:dyDescent="0.15">
      <c r="A52" s="92" t="s">
        <v>57</v>
      </c>
      <c r="B52" s="271" t="s">
        <v>301</v>
      </c>
      <c r="C52" s="272"/>
      <c r="D52" s="325" t="str">
        <f xml:space="preserve"> "評点（" &amp; REPT("○",COUNT(P54:P57)) &amp; REPT("●",COUNT(Q54:Q57)) &amp; "）"</f>
        <v>評点（）</v>
      </c>
      <c r="E52" s="325"/>
      <c r="F52" s="112" t="str">
        <f>IF(COUNT(R54:R57)&gt;0,"・非該当" &amp; COUNT(R54:R57),"")</f>
        <v/>
      </c>
      <c r="G52" s="78"/>
      <c r="H52" s="93"/>
      <c r="I52" s="94" t="str">
        <f>IF(MIN(I54:I57)=0,"",IF(COUNT(P54:Q57)=0,"-",IF(COUNT(P54:Q57)=COUNT(P54:P57),"A",IF(COUNT(P54:P57)=0,"C","B"))))</f>
        <v/>
      </c>
      <c r="J52" s="7" t="s">
        <v>51</v>
      </c>
      <c r="K52" s="94"/>
      <c r="L52" s="93"/>
      <c r="M52" s="93"/>
      <c r="N52" s="93"/>
      <c r="O52" s="93"/>
      <c r="P52" s="93"/>
      <c r="Q52" s="93"/>
      <c r="R52" s="93"/>
      <c r="S52" s="73"/>
      <c r="T52" s="93"/>
    </row>
    <row r="53" spans="1:20" x14ac:dyDescent="0.15">
      <c r="A53" s="90"/>
      <c r="B53" s="111" t="s">
        <v>52</v>
      </c>
      <c r="C53" s="314" t="s">
        <v>53</v>
      </c>
      <c r="D53" s="315"/>
      <c r="E53" s="315"/>
      <c r="F53" s="316"/>
      <c r="H53" s="73"/>
      <c r="I53" s="54"/>
      <c r="J53" s="7" t="s">
        <v>54</v>
      </c>
      <c r="K53" s="7"/>
      <c r="L53" s="73"/>
      <c r="M53" s="73"/>
      <c r="N53" s="73"/>
      <c r="O53" s="73"/>
      <c r="P53" s="73"/>
      <c r="Q53" s="73"/>
      <c r="R53" s="73"/>
      <c r="S53" s="73"/>
      <c r="T53" s="73"/>
    </row>
    <row r="54" spans="1:20" ht="37.5" customHeight="1" x14ac:dyDescent="0.15">
      <c r="A54" s="90"/>
      <c r="B54" s="96"/>
      <c r="C54" s="292" t="s">
        <v>302</v>
      </c>
      <c r="D54" s="293"/>
      <c r="E54" s="317"/>
      <c r="F54" s="97"/>
      <c r="G54" s="78"/>
      <c r="H54" s="73"/>
      <c r="I54" s="54">
        <v>0</v>
      </c>
      <c r="J54" s="7" t="s">
        <v>55</v>
      </c>
      <c r="K54" s="7">
        <v>1</v>
      </c>
      <c r="L54" s="73">
        <v>58841</v>
      </c>
      <c r="M54" s="73"/>
      <c r="N54" s="73"/>
      <c r="O54" s="73"/>
      <c r="P54" s="73" t="str">
        <f>IF(I54=3,1,"")</f>
        <v/>
      </c>
      <c r="Q54" s="73" t="str">
        <f>IF(I54=2,1,"")</f>
        <v/>
      </c>
      <c r="R54" s="73" t="str">
        <f>IF(I54=1,1,"")</f>
        <v/>
      </c>
      <c r="S54" s="73"/>
      <c r="T54" s="73"/>
    </row>
    <row r="55" spans="1:20" ht="37.5" customHeight="1" x14ac:dyDescent="0.15">
      <c r="A55" s="90"/>
      <c r="B55" s="96"/>
      <c r="C55" s="292" t="s">
        <v>303</v>
      </c>
      <c r="D55" s="293"/>
      <c r="E55" s="317"/>
      <c r="F55" s="97"/>
      <c r="G55" s="78"/>
      <c r="H55" s="73"/>
      <c r="I55" s="54">
        <v>0</v>
      </c>
      <c r="J55" s="7" t="s">
        <v>55</v>
      </c>
      <c r="K55" s="7">
        <v>2</v>
      </c>
      <c r="L55" s="73">
        <v>58842</v>
      </c>
      <c r="M55" s="73"/>
      <c r="N55" s="73"/>
      <c r="O55" s="73"/>
      <c r="P55" s="73" t="str">
        <f>IF(I55=3,1,"")</f>
        <v/>
      </c>
      <c r="Q55" s="73" t="str">
        <f>IF(I55=2,1,"")</f>
        <v/>
      </c>
      <c r="R55" s="73" t="str">
        <f>IF(I55=1,1,"")</f>
        <v/>
      </c>
      <c r="S55" s="73"/>
      <c r="T55" s="73"/>
    </row>
    <row r="56" spans="1:20" ht="37.5" customHeight="1" x14ac:dyDescent="0.15">
      <c r="A56" s="90"/>
      <c r="B56" s="96"/>
      <c r="C56" s="292" t="s">
        <v>304</v>
      </c>
      <c r="D56" s="293"/>
      <c r="E56" s="317"/>
      <c r="F56" s="97"/>
      <c r="G56" s="78"/>
      <c r="H56" s="73"/>
      <c r="I56" s="54">
        <v>0</v>
      </c>
      <c r="J56" s="7" t="s">
        <v>55</v>
      </c>
      <c r="K56" s="7">
        <v>3</v>
      </c>
      <c r="L56" s="73">
        <v>58843</v>
      </c>
      <c r="M56" s="73"/>
      <c r="N56" s="73"/>
      <c r="O56" s="73"/>
      <c r="P56" s="73" t="str">
        <f>IF(I56=3,1,"")</f>
        <v/>
      </c>
      <c r="Q56" s="73" t="str">
        <f>IF(I56=2,1,"")</f>
        <v/>
      </c>
      <c r="R56" s="73" t="str">
        <f>IF(I56=1,1,"")</f>
        <v/>
      </c>
      <c r="S56" s="73"/>
      <c r="T56" s="73"/>
    </row>
    <row r="57" spans="1:20" ht="37.5" customHeight="1" thickBot="1" x14ac:dyDescent="0.2">
      <c r="A57" s="90"/>
      <c r="B57" s="96"/>
      <c r="C57" s="292" t="s">
        <v>305</v>
      </c>
      <c r="D57" s="293"/>
      <c r="E57" s="317"/>
      <c r="F57" s="97"/>
      <c r="G57" s="78"/>
      <c r="H57" s="73"/>
      <c r="I57" s="54">
        <v>0</v>
      </c>
      <c r="J57" s="7" t="s">
        <v>55</v>
      </c>
      <c r="K57" s="7">
        <v>4</v>
      </c>
      <c r="L57" s="73">
        <v>58844</v>
      </c>
      <c r="M57" s="73"/>
      <c r="N57" s="73"/>
      <c r="O57" s="73"/>
      <c r="P57" s="73" t="str">
        <f>IF(I57=3,1,"")</f>
        <v/>
      </c>
      <c r="Q57" s="73" t="str">
        <f>IF(I57=2,1,"")</f>
        <v/>
      </c>
      <c r="R57" s="73" t="str">
        <f>IF(I57=1,1,"")</f>
        <v/>
      </c>
      <c r="S57" s="73"/>
      <c r="T57" s="73"/>
    </row>
    <row r="58" spans="1:20" x14ac:dyDescent="0.15">
      <c r="A58" s="90"/>
      <c r="B58" s="91" t="s">
        <v>171</v>
      </c>
      <c r="C58" s="323" t="str">
        <f>IF((MIN(I61:I62)=0),"標準項目の「あり」「なし」を選択してください","")</f>
        <v>標準項目の「あり」「なし」を選択してください</v>
      </c>
      <c r="D58" s="323"/>
      <c r="E58" s="323"/>
      <c r="F58" s="324"/>
      <c r="H58" s="73"/>
      <c r="I58" s="54"/>
      <c r="J58" s="7" t="s">
        <v>66</v>
      </c>
      <c r="K58" s="7">
        <v>3</v>
      </c>
      <c r="L58" s="73">
        <v>17082</v>
      </c>
      <c r="M58" s="73"/>
      <c r="N58" s="73"/>
      <c r="O58" s="73"/>
      <c r="P58" s="73"/>
      <c r="Q58" s="73"/>
      <c r="R58" s="73"/>
      <c r="S58" s="73"/>
      <c r="T58" s="73"/>
    </row>
    <row r="59" spans="1:20" s="95" customFormat="1" ht="37.5" customHeight="1" x14ac:dyDescent="0.15">
      <c r="A59" s="92" t="s">
        <v>57</v>
      </c>
      <c r="B59" s="271" t="s">
        <v>306</v>
      </c>
      <c r="C59" s="272"/>
      <c r="D59" s="325" t="str">
        <f xml:space="preserve"> "評点（" &amp; REPT("○",COUNT(P61:P62)) &amp; REPT("●",COUNT(Q61:Q62)) &amp; "）"</f>
        <v>評点（）</v>
      </c>
      <c r="E59" s="325"/>
      <c r="F59" s="112" t="str">
        <f>IF(COUNT(R61:R62)&gt;0,"・非該当" &amp; COUNT(R61:R62),"")</f>
        <v/>
      </c>
      <c r="G59" s="78"/>
      <c r="H59" s="93"/>
      <c r="I59" s="94" t="str">
        <f>IF(MIN(I61:I62)=0,"",IF(COUNT(P61:Q62)=0,"-",IF(COUNT(P61:Q62)=COUNT(P61:P62),"A",IF(COUNT(P61:P62)=0,"C","B"))))</f>
        <v/>
      </c>
      <c r="J59" s="7" t="s">
        <v>51</v>
      </c>
      <c r="K59" s="94"/>
      <c r="L59" s="93"/>
      <c r="M59" s="93"/>
      <c r="N59" s="93"/>
      <c r="O59" s="93"/>
      <c r="P59" s="93"/>
      <c r="Q59" s="93"/>
      <c r="R59" s="93"/>
      <c r="S59" s="73"/>
      <c r="T59" s="93"/>
    </row>
    <row r="60" spans="1:20" x14ac:dyDescent="0.15">
      <c r="A60" s="90"/>
      <c r="B60" s="111" t="s">
        <v>52</v>
      </c>
      <c r="C60" s="314" t="s">
        <v>53</v>
      </c>
      <c r="D60" s="315"/>
      <c r="E60" s="315"/>
      <c r="F60" s="316"/>
      <c r="H60" s="73"/>
      <c r="I60" s="54"/>
      <c r="J60" s="7" t="s">
        <v>54</v>
      </c>
      <c r="K60" s="7"/>
      <c r="L60" s="73"/>
      <c r="M60" s="73"/>
      <c r="N60" s="73"/>
      <c r="O60" s="73"/>
      <c r="P60" s="73"/>
      <c r="Q60" s="73"/>
      <c r="R60" s="73"/>
      <c r="S60" s="73"/>
      <c r="T60" s="73"/>
    </row>
    <row r="61" spans="1:20" ht="37.5" customHeight="1" x14ac:dyDescent="0.15">
      <c r="A61" s="90"/>
      <c r="B61" s="96"/>
      <c r="C61" s="292" t="s">
        <v>307</v>
      </c>
      <c r="D61" s="293"/>
      <c r="E61" s="317"/>
      <c r="F61" s="97"/>
      <c r="G61" s="78"/>
      <c r="H61" s="73"/>
      <c r="I61" s="54">
        <v>0</v>
      </c>
      <c r="J61" s="7" t="s">
        <v>55</v>
      </c>
      <c r="K61" s="7">
        <v>1</v>
      </c>
      <c r="L61" s="73">
        <v>58845</v>
      </c>
      <c r="M61" s="73"/>
      <c r="N61" s="73"/>
      <c r="O61" s="73"/>
      <c r="P61" s="73" t="str">
        <f>IF(I61=3,1,"")</f>
        <v/>
      </c>
      <c r="Q61" s="73" t="str">
        <f>IF(I61=2,1,"")</f>
        <v/>
      </c>
      <c r="R61" s="73" t="str">
        <f>IF(I61=1,1,"")</f>
        <v/>
      </c>
      <c r="S61" s="73"/>
      <c r="T61" s="73"/>
    </row>
    <row r="62" spans="1:20" ht="37.5" customHeight="1" thickBot="1" x14ac:dyDescent="0.2">
      <c r="A62" s="90"/>
      <c r="B62" s="96"/>
      <c r="C62" s="292" t="s">
        <v>308</v>
      </c>
      <c r="D62" s="293"/>
      <c r="E62" s="317"/>
      <c r="F62" s="97"/>
      <c r="G62" s="78"/>
      <c r="H62" s="73"/>
      <c r="I62" s="54">
        <v>0</v>
      </c>
      <c r="J62" s="7" t="s">
        <v>55</v>
      </c>
      <c r="K62" s="7">
        <v>2</v>
      </c>
      <c r="L62" s="73">
        <v>58846</v>
      </c>
      <c r="M62" s="73"/>
      <c r="N62" s="73"/>
      <c r="O62" s="73"/>
      <c r="P62" s="73" t="str">
        <f>IF(I62=3,1,"")</f>
        <v/>
      </c>
      <c r="Q62" s="73" t="str">
        <f>IF(I62=2,1,"")</f>
        <v/>
      </c>
      <c r="R62" s="73" t="str">
        <f>IF(I62=1,1,"")</f>
        <v/>
      </c>
      <c r="S62" s="73"/>
      <c r="T62" s="73"/>
    </row>
    <row r="63" spans="1:20" x14ac:dyDescent="0.15">
      <c r="A63" s="90"/>
      <c r="B63" s="91" t="s">
        <v>254</v>
      </c>
      <c r="C63" s="323" t="str">
        <f>IF((MIN(I66:I67)=0),"標準項目の「あり」「なし」を選択してください","")</f>
        <v>標準項目の「あり」「なし」を選択してください</v>
      </c>
      <c r="D63" s="323"/>
      <c r="E63" s="323"/>
      <c r="F63" s="324"/>
      <c r="H63" s="73"/>
      <c r="I63" s="54"/>
      <c r="J63" s="7" t="s">
        <v>66</v>
      </c>
      <c r="K63" s="7">
        <v>4</v>
      </c>
      <c r="L63" s="73">
        <v>17083</v>
      </c>
      <c r="M63" s="73"/>
      <c r="N63" s="73"/>
      <c r="O63" s="73"/>
      <c r="P63" s="73"/>
      <c r="Q63" s="73"/>
      <c r="R63" s="73"/>
      <c r="S63" s="73"/>
      <c r="T63" s="73"/>
    </row>
    <row r="64" spans="1:20" s="95" customFormat="1" ht="37.5" customHeight="1" x14ac:dyDescent="0.15">
      <c r="A64" s="92" t="s">
        <v>57</v>
      </c>
      <c r="B64" s="271" t="s">
        <v>309</v>
      </c>
      <c r="C64" s="272"/>
      <c r="D64" s="325" t="str">
        <f xml:space="preserve"> "評点（" &amp; REPT("○",COUNT(P66:P67)) &amp; REPT("●",COUNT(Q66:Q67)) &amp; "）"</f>
        <v>評点（）</v>
      </c>
      <c r="E64" s="325"/>
      <c r="F64" s="112" t="str">
        <f>IF(COUNT(R66:R67)&gt;0,"・非該当" &amp; COUNT(R66:R67),"")</f>
        <v/>
      </c>
      <c r="G64" s="78"/>
      <c r="H64" s="93"/>
      <c r="I64" s="94" t="str">
        <f>IF(MIN(I66:I67)=0,"",IF(COUNT(P66:Q67)=0,"-",IF(COUNT(P66:Q67)=COUNT(P66:P67),"A",IF(COUNT(P66:P67)=0,"C","B"))))</f>
        <v/>
      </c>
      <c r="J64" s="7" t="s">
        <v>51</v>
      </c>
      <c r="K64" s="94"/>
      <c r="L64" s="93"/>
      <c r="M64" s="93"/>
      <c r="N64" s="93"/>
      <c r="O64" s="93"/>
      <c r="P64" s="93"/>
      <c r="Q64" s="93"/>
      <c r="R64" s="93"/>
      <c r="S64" s="73"/>
      <c r="T64" s="93"/>
    </row>
    <row r="65" spans="1:20" x14ac:dyDescent="0.15">
      <c r="A65" s="90"/>
      <c r="B65" s="111" t="s">
        <v>52</v>
      </c>
      <c r="C65" s="314" t="s">
        <v>53</v>
      </c>
      <c r="D65" s="315"/>
      <c r="E65" s="315"/>
      <c r="F65" s="316"/>
      <c r="H65" s="73"/>
      <c r="I65" s="54"/>
      <c r="J65" s="7" t="s">
        <v>54</v>
      </c>
      <c r="K65" s="7"/>
      <c r="L65" s="73"/>
      <c r="M65" s="73"/>
      <c r="N65" s="73"/>
      <c r="O65" s="73"/>
      <c r="P65" s="73"/>
      <c r="Q65" s="73"/>
      <c r="R65" s="73"/>
      <c r="S65" s="73"/>
      <c r="T65" s="73"/>
    </row>
    <row r="66" spans="1:20" ht="37.5" customHeight="1" x14ac:dyDescent="0.15">
      <c r="A66" s="90"/>
      <c r="B66" s="96"/>
      <c r="C66" s="292" t="s">
        <v>310</v>
      </c>
      <c r="D66" s="293"/>
      <c r="E66" s="317"/>
      <c r="F66" s="97"/>
      <c r="G66" s="78"/>
      <c r="H66" s="73"/>
      <c r="I66" s="54">
        <v>0</v>
      </c>
      <c r="J66" s="7" t="s">
        <v>55</v>
      </c>
      <c r="K66" s="7">
        <v>1</v>
      </c>
      <c r="L66" s="73">
        <v>58847</v>
      </c>
      <c r="M66" s="73"/>
      <c r="N66" s="73"/>
      <c r="O66" s="73"/>
      <c r="P66" s="73" t="str">
        <f>IF(I66=3,1,"")</f>
        <v/>
      </c>
      <c r="Q66" s="73" t="str">
        <f>IF(I66=2,1,"")</f>
        <v/>
      </c>
      <c r="R66" s="73" t="str">
        <f>IF(I66=1,1,"")</f>
        <v/>
      </c>
      <c r="S66" s="73"/>
      <c r="T66" s="73"/>
    </row>
    <row r="67" spans="1:20" ht="37.5" customHeight="1" thickBot="1" x14ac:dyDescent="0.2">
      <c r="A67" s="90"/>
      <c r="B67" s="96"/>
      <c r="C67" s="292" t="s">
        <v>311</v>
      </c>
      <c r="D67" s="293"/>
      <c r="E67" s="317"/>
      <c r="F67" s="97"/>
      <c r="G67" s="78"/>
      <c r="H67" s="73"/>
      <c r="I67" s="54">
        <v>0</v>
      </c>
      <c r="J67" s="7" t="s">
        <v>55</v>
      </c>
      <c r="K67" s="7">
        <v>2</v>
      </c>
      <c r="L67" s="73">
        <v>58848</v>
      </c>
      <c r="M67" s="73"/>
      <c r="N67" s="73"/>
      <c r="O67" s="73"/>
      <c r="P67" s="73" t="str">
        <f>IF(I67=3,1,"")</f>
        <v/>
      </c>
      <c r="Q67" s="73" t="str">
        <f>IF(I67=2,1,"")</f>
        <v/>
      </c>
      <c r="R67" s="73" t="str">
        <f>IF(I67=1,1,"")</f>
        <v/>
      </c>
      <c r="S67" s="73"/>
      <c r="T67" s="73"/>
    </row>
    <row r="68" spans="1:20" ht="20.25" customHeight="1" x14ac:dyDescent="0.15">
      <c r="A68" s="98"/>
      <c r="B68" s="318" t="s">
        <v>312</v>
      </c>
      <c r="C68" s="319"/>
      <c r="D68" s="320" t="str">
        <f>IF(AND(LEN(SBcase1_3)&lt;&gt;0,COUNT(R48:R67)=11),SBcheckB_3,(IF(LEN(SBcheckA_3)&lt;&gt;0,SBcheckA_3, SBcheckB_3)))</f>
        <v>サブカテゴリー3の講評を入力してください</v>
      </c>
      <c r="E68" s="320"/>
      <c r="F68" s="321"/>
      <c r="H68" s="73"/>
      <c r="I68" s="54"/>
      <c r="J68" s="7" t="s">
        <v>56</v>
      </c>
      <c r="K68" s="7"/>
      <c r="L68" s="73"/>
      <c r="M68" s="73"/>
      <c r="N68" s="73"/>
      <c r="O68" s="73"/>
      <c r="P68" s="73"/>
      <c r="Q68" s="73"/>
      <c r="R68" s="73"/>
      <c r="S68" s="73"/>
      <c r="T68" s="73"/>
    </row>
    <row r="69" spans="1:20" s="102" customFormat="1" ht="21" customHeight="1" x14ac:dyDescent="0.15">
      <c r="A69" s="109"/>
      <c r="B69" s="301"/>
      <c r="C69" s="302"/>
      <c r="D69" s="302"/>
      <c r="E69" s="302"/>
      <c r="F69" s="303"/>
      <c r="G69" s="2" t="str">
        <f>IF(LEN(B69)=0,"",IF(40-LEN(B69)&gt;0,"残り" &amp; 40-LEN(B69) &amp; "文字",IF(40-LEN(B69)=0,"","文字数がオーバーしています")))</f>
        <v/>
      </c>
      <c r="H69" s="99"/>
      <c r="I69" s="100"/>
      <c r="J69" s="7" t="s">
        <v>77</v>
      </c>
      <c r="K69" s="99"/>
      <c r="L69" s="99"/>
      <c r="M69" s="101"/>
      <c r="N69" s="101"/>
      <c r="O69" s="101"/>
      <c r="P69" s="101"/>
      <c r="Q69" s="101"/>
      <c r="R69" s="101"/>
      <c r="S69" s="73"/>
      <c r="T69" s="101"/>
    </row>
    <row r="70" spans="1:20" s="102" customFormat="1" ht="65.099999999999994" customHeight="1" x14ac:dyDescent="0.15">
      <c r="A70" s="110"/>
      <c r="B70" s="304"/>
      <c r="C70" s="305"/>
      <c r="D70" s="305"/>
      <c r="E70" s="305"/>
      <c r="F70" s="306"/>
      <c r="G70" s="2" t="str">
        <f>IF(LEN(B70)=0,"",IF(256-LEN(B70)&gt;0,"残り" &amp; 256-LEN(B70) &amp; "文字",IF(256-LEN(B70)=0,"","文字数がオーバーしています")))</f>
        <v/>
      </c>
      <c r="H70" s="99"/>
      <c r="I70" s="100"/>
      <c r="J70" s="7" t="s">
        <v>80</v>
      </c>
      <c r="K70" s="99"/>
      <c r="L70" s="99"/>
      <c r="M70" s="101"/>
      <c r="N70" s="101"/>
      <c r="O70" s="101"/>
      <c r="P70" s="101"/>
      <c r="Q70" s="101"/>
      <c r="R70" s="101"/>
      <c r="S70" s="73"/>
      <c r="T70" s="101"/>
    </row>
    <row r="71" spans="1:20" s="102" customFormat="1" ht="21" customHeight="1" x14ac:dyDescent="0.15">
      <c r="A71" s="110"/>
      <c r="B71" s="307"/>
      <c r="C71" s="308"/>
      <c r="D71" s="308"/>
      <c r="E71" s="308"/>
      <c r="F71" s="309"/>
      <c r="G71" s="2" t="str">
        <f>IF(LEN(B71)=0,"",IF(40-LEN(B71)&gt;0,"残り" &amp; 40-LEN(B71) &amp; "文字",IF(40-LEN(B71)=0,"","文字数がオーバーしています")))</f>
        <v/>
      </c>
      <c r="H71" s="99"/>
      <c r="I71" s="100"/>
      <c r="J71" s="7" t="s">
        <v>78</v>
      </c>
      <c r="K71" s="99"/>
      <c r="L71" s="99"/>
      <c r="M71" s="101"/>
      <c r="N71" s="101"/>
      <c r="O71" s="101"/>
      <c r="P71" s="101"/>
      <c r="Q71" s="101"/>
      <c r="R71" s="101"/>
      <c r="S71" s="73"/>
      <c r="T71" s="101"/>
    </row>
    <row r="72" spans="1:20" s="102" customFormat="1" ht="65.099999999999994" customHeight="1" x14ac:dyDescent="0.15">
      <c r="A72" s="110"/>
      <c r="B72" s="310"/>
      <c r="C72" s="310"/>
      <c r="D72" s="310"/>
      <c r="E72" s="310"/>
      <c r="F72" s="311"/>
      <c r="G72" s="2" t="str">
        <f>IF(LEN(B72)=0,"",IF(256-LEN(B72)&gt;0,"残り" &amp; 256-LEN(B72) &amp; "文字",IF(256-LEN(B72)=0,"","文字数がオーバーしています")))</f>
        <v/>
      </c>
      <c r="H72" s="99"/>
      <c r="I72" s="100"/>
      <c r="J72" s="7" t="s">
        <v>81</v>
      </c>
      <c r="K72" s="99"/>
      <c r="L72" s="99"/>
      <c r="M72" s="101"/>
      <c r="N72" s="101"/>
      <c r="O72" s="101"/>
      <c r="P72" s="101"/>
      <c r="Q72" s="101"/>
      <c r="R72" s="101"/>
      <c r="S72" s="73"/>
      <c r="T72" s="101"/>
    </row>
    <row r="73" spans="1:20" s="102" customFormat="1" ht="21" customHeight="1" x14ac:dyDescent="0.15">
      <c r="A73" s="110"/>
      <c r="B73" s="307"/>
      <c r="C73" s="308"/>
      <c r="D73" s="308"/>
      <c r="E73" s="308"/>
      <c r="F73" s="309"/>
      <c r="G73" s="2" t="str">
        <f>IF(LEN(B73)=0,"",IF(40-LEN(B73)&gt;0,"残り" &amp; 40-LEN(B73) &amp; "文字",IF(40-LEN(B73)=0,"","文字数がオーバーしています")))</f>
        <v/>
      </c>
      <c r="H73" s="99"/>
      <c r="I73" s="100"/>
      <c r="J73" s="7" t="s">
        <v>79</v>
      </c>
      <c r="K73" s="99"/>
      <c r="L73" s="99"/>
      <c r="M73" s="101"/>
      <c r="N73" s="101"/>
      <c r="O73" s="101"/>
      <c r="P73" s="101"/>
      <c r="Q73" s="101"/>
      <c r="R73" s="101"/>
      <c r="S73" s="73"/>
      <c r="T73" s="101"/>
    </row>
    <row r="74" spans="1:20" s="102" customFormat="1" ht="65.099999999999994" customHeight="1" thickBot="1" x14ac:dyDescent="0.2">
      <c r="A74" s="103"/>
      <c r="B74" s="312"/>
      <c r="C74" s="312"/>
      <c r="D74" s="312"/>
      <c r="E74" s="312"/>
      <c r="F74" s="313"/>
      <c r="G74" s="2" t="str">
        <f>IF(LEN(B74)=0,"",IF(256-LEN(B74)&gt;0,"残り" &amp; 256-LEN(B74) &amp; "文字",IF(256-LEN(B74)=0,"","文字数がオーバーしています")))</f>
        <v/>
      </c>
      <c r="H74" s="99"/>
      <c r="I74" s="100"/>
      <c r="J74" s="7" t="s">
        <v>82</v>
      </c>
      <c r="K74" s="99"/>
      <c r="L74" s="99"/>
      <c r="M74" s="101"/>
      <c r="N74" s="101"/>
      <c r="O74" s="101"/>
      <c r="P74" s="101"/>
      <c r="Q74" s="101"/>
      <c r="R74" s="101"/>
      <c r="S74" s="73"/>
      <c r="T74" s="101"/>
    </row>
    <row r="75" spans="1:20" ht="18" customHeight="1" thickTop="1" x14ac:dyDescent="0.15">
      <c r="A75" s="287">
        <v>5</v>
      </c>
      <c r="B75" s="289" t="s">
        <v>314</v>
      </c>
      <c r="C75" s="290"/>
      <c r="D75" s="290"/>
      <c r="E75" s="290"/>
      <c r="F75" s="291"/>
      <c r="H75" s="73"/>
      <c r="I75" s="54"/>
      <c r="J75" s="7" t="s">
        <v>56</v>
      </c>
      <c r="K75" s="7"/>
      <c r="L75" s="73"/>
      <c r="M75" s="73"/>
      <c r="N75" s="73"/>
      <c r="O75" s="73"/>
      <c r="P75" s="73"/>
      <c r="Q75" s="73"/>
      <c r="R75" s="73"/>
      <c r="S75" s="73"/>
      <c r="T75" s="73" t="s">
        <v>62</v>
      </c>
    </row>
    <row r="76" spans="1:20" s="83" customFormat="1" ht="30" customHeight="1" thickBot="1" x14ac:dyDescent="0.2">
      <c r="A76" s="288"/>
      <c r="B76" s="292" t="s">
        <v>313</v>
      </c>
      <c r="C76" s="293"/>
      <c r="D76" s="322" t="s">
        <v>83</v>
      </c>
      <c r="E76" s="322"/>
      <c r="F76" s="124" t="str">
        <f>IF(COUNT(P80:Q88) &gt; 0,COUNT(P80:P88) &amp; "／" &amp; COUNT(P80:Q88),"")</f>
        <v/>
      </c>
      <c r="G76" s="78"/>
      <c r="H76" s="79"/>
      <c r="I76" s="80"/>
      <c r="J76" s="81" t="s">
        <v>63</v>
      </c>
      <c r="K76" s="79">
        <v>5</v>
      </c>
      <c r="L76" s="79">
        <v>544</v>
      </c>
      <c r="M76" s="82"/>
      <c r="N76" s="82"/>
      <c r="O76" s="82"/>
      <c r="P76" s="82"/>
      <c r="Q76" s="82"/>
      <c r="R76" s="82"/>
      <c r="S76" s="73"/>
      <c r="T76" s="82"/>
    </row>
    <row r="77" spans="1:20" x14ac:dyDescent="0.15">
      <c r="A77" s="90"/>
      <c r="B77" s="91" t="s">
        <v>163</v>
      </c>
      <c r="C77" s="323" t="str">
        <f>IF((MIN(I80:I82)=0),"標準項目の「あり」「なし」を選択してください","")</f>
        <v>標準項目の「あり」「なし」を選択してください</v>
      </c>
      <c r="D77" s="323"/>
      <c r="E77" s="323"/>
      <c r="F77" s="324"/>
      <c r="H77" s="73"/>
      <c r="I77" s="54"/>
      <c r="J77" s="7" t="s">
        <v>66</v>
      </c>
      <c r="K77" s="7">
        <v>1</v>
      </c>
      <c r="L77" s="73">
        <v>17091</v>
      </c>
      <c r="M77" s="73"/>
      <c r="N77" s="73"/>
      <c r="O77" s="73"/>
      <c r="P77" s="73"/>
      <c r="Q77" s="73"/>
      <c r="R77" s="73"/>
      <c r="S77" s="73"/>
      <c r="T77" s="73"/>
    </row>
    <row r="78" spans="1:20" s="95" customFormat="1" ht="37.5" customHeight="1" x14ac:dyDescent="0.15">
      <c r="A78" s="92" t="s">
        <v>57</v>
      </c>
      <c r="B78" s="271" t="s">
        <v>315</v>
      </c>
      <c r="C78" s="272"/>
      <c r="D78" s="325" t="str">
        <f xml:space="preserve"> "評点（" &amp; REPT("○",COUNT(P80:P82)) &amp; REPT("●",COUNT(Q80:Q82)) &amp; "）"</f>
        <v>評点（）</v>
      </c>
      <c r="E78" s="325"/>
      <c r="F78" s="112" t="str">
        <f>IF(COUNT(R80:R82)&gt;0,"・非該当" &amp; COUNT(R80:R82),"")</f>
        <v/>
      </c>
      <c r="G78" s="78"/>
      <c r="H78" s="93"/>
      <c r="I78" s="94" t="str">
        <f>IF(MIN(I80:I82)=0,"",IF(COUNT(P80:Q82)=0,"-",IF(COUNT(P80:Q82)=COUNT(P80:P82),"A",IF(COUNT(P80:P82)=0,"C","B"))))</f>
        <v/>
      </c>
      <c r="J78" s="7" t="s">
        <v>51</v>
      </c>
      <c r="K78" s="94"/>
      <c r="L78" s="93"/>
      <c r="M78" s="93"/>
      <c r="N78" s="93"/>
      <c r="O78" s="93"/>
      <c r="P78" s="93"/>
      <c r="Q78" s="93"/>
      <c r="R78" s="93"/>
      <c r="S78" s="73"/>
      <c r="T78" s="93"/>
    </row>
    <row r="79" spans="1:20" x14ac:dyDescent="0.15">
      <c r="A79" s="90"/>
      <c r="B79" s="111" t="s">
        <v>52</v>
      </c>
      <c r="C79" s="314" t="s">
        <v>53</v>
      </c>
      <c r="D79" s="315"/>
      <c r="E79" s="315"/>
      <c r="F79" s="316"/>
      <c r="H79" s="73"/>
      <c r="I79" s="54"/>
      <c r="J79" s="7" t="s">
        <v>54</v>
      </c>
      <c r="K79" s="7"/>
      <c r="L79" s="73"/>
      <c r="M79" s="73"/>
      <c r="N79" s="73"/>
      <c r="O79" s="73"/>
      <c r="P79" s="73"/>
      <c r="Q79" s="73"/>
      <c r="R79" s="73"/>
      <c r="S79" s="73"/>
      <c r="T79" s="73"/>
    </row>
    <row r="80" spans="1:20" ht="37.5" customHeight="1" x14ac:dyDescent="0.15">
      <c r="A80" s="90"/>
      <c r="B80" s="96"/>
      <c r="C80" s="292" t="s">
        <v>316</v>
      </c>
      <c r="D80" s="293"/>
      <c r="E80" s="317"/>
      <c r="F80" s="97"/>
      <c r="G80" s="78"/>
      <c r="H80" s="73"/>
      <c r="I80" s="54">
        <v>0</v>
      </c>
      <c r="J80" s="7" t="s">
        <v>55</v>
      </c>
      <c r="K80" s="7">
        <v>1</v>
      </c>
      <c r="L80" s="73">
        <v>58874</v>
      </c>
      <c r="M80" s="73"/>
      <c r="N80" s="73"/>
      <c r="O80" s="73"/>
      <c r="P80" s="73" t="str">
        <f>IF(I80=3,1,"")</f>
        <v/>
      </c>
      <c r="Q80" s="73" t="str">
        <f>IF(I80=2,1,"")</f>
        <v/>
      </c>
      <c r="R80" s="73" t="str">
        <f>IF(I80=1,1,"")</f>
        <v/>
      </c>
      <c r="S80" s="73"/>
      <c r="T80" s="73"/>
    </row>
    <row r="81" spans="1:20" ht="37.5" customHeight="1" x14ac:dyDescent="0.15">
      <c r="A81" s="90"/>
      <c r="B81" s="96"/>
      <c r="C81" s="292" t="s">
        <v>317</v>
      </c>
      <c r="D81" s="293"/>
      <c r="E81" s="317"/>
      <c r="F81" s="97"/>
      <c r="G81" s="78"/>
      <c r="H81" s="73"/>
      <c r="I81" s="54">
        <v>0</v>
      </c>
      <c r="J81" s="7" t="s">
        <v>55</v>
      </c>
      <c r="K81" s="7">
        <v>2</v>
      </c>
      <c r="L81" s="73">
        <v>58875</v>
      </c>
      <c r="M81" s="73"/>
      <c r="N81" s="73"/>
      <c r="O81" s="73"/>
      <c r="P81" s="73" t="str">
        <f>IF(I81=3,1,"")</f>
        <v/>
      </c>
      <c r="Q81" s="73" t="str">
        <f>IF(I81=2,1,"")</f>
        <v/>
      </c>
      <c r="R81" s="73" t="str">
        <f>IF(I81=1,1,"")</f>
        <v/>
      </c>
      <c r="S81" s="73"/>
      <c r="T81" s="73"/>
    </row>
    <row r="82" spans="1:20" ht="37.5" customHeight="1" thickBot="1" x14ac:dyDescent="0.2">
      <c r="A82" s="90"/>
      <c r="B82" s="96"/>
      <c r="C82" s="292" t="s">
        <v>318</v>
      </c>
      <c r="D82" s="293"/>
      <c r="E82" s="317"/>
      <c r="F82" s="97"/>
      <c r="G82" s="78"/>
      <c r="H82" s="73"/>
      <c r="I82" s="54">
        <v>0</v>
      </c>
      <c r="J82" s="7" t="s">
        <v>55</v>
      </c>
      <c r="K82" s="7">
        <v>3</v>
      </c>
      <c r="L82" s="73">
        <v>58876</v>
      </c>
      <c r="M82" s="73"/>
      <c r="N82" s="73"/>
      <c r="O82" s="73"/>
      <c r="P82" s="73" t="str">
        <f>IF(I82=3,1,"")</f>
        <v/>
      </c>
      <c r="Q82" s="73" t="str">
        <f>IF(I82=2,1,"")</f>
        <v/>
      </c>
      <c r="R82" s="73" t="str">
        <f>IF(I82=1,1,"")</f>
        <v/>
      </c>
      <c r="S82" s="73"/>
      <c r="T82" s="73"/>
    </row>
    <row r="83" spans="1:20" x14ac:dyDescent="0.15">
      <c r="A83" s="90"/>
      <c r="B83" s="91" t="s">
        <v>167</v>
      </c>
      <c r="C83" s="323" t="str">
        <f>IF((MIN(I86:I88)=0),"標準項目の「あり」「なし」を選択してください","")</f>
        <v>標準項目の「あり」「なし」を選択してください</v>
      </c>
      <c r="D83" s="323"/>
      <c r="E83" s="323"/>
      <c r="F83" s="324"/>
      <c r="H83" s="73"/>
      <c r="I83" s="54"/>
      <c r="J83" s="7" t="s">
        <v>66</v>
      </c>
      <c r="K83" s="7">
        <v>2</v>
      </c>
      <c r="L83" s="73">
        <v>17092</v>
      </c>
      <c r="M83" s="73"/>
      <c r="N83" s="73"/>
      <c r="O83" s="73"/>
      <c r="P83" s="73"/>
      <c r="Q83" s="73"/>
      <c r="R83" s="73"/>
      <c r="S83" s="73"/>
      <c r="T83" s="73"/>
    </row>
    <row r="84" spans="1:20" s="95" customFormat="1" ht="37.5" customHeight="1" x14ac:dyDescent="0.15">
      <c r="A84" s="92" t="s">
        <v>57</v>
      </c>
      <c r="B84" s="271" t="s">
        <v>319</v>
      </c>
      <c r="C84" s="272"/>
      <c r="D84" s="325" t="str">
        <f xml:space="preserve"> "評点（" &amp; REPT("○",COUNT(P86:P88)) &amp; REPT("●",COUNT(Q86:Q88)) &amp; "）"</f>
        <v>評点（）</v>
      </c>
      <c r="E84" s="325"/>
      <c r="F84" s="112" t="str">
        <f>IF(COUNT(R86:R88)&gt;0,"・非該当" &amp; COUNT(R86:R88),"")</f>
        <v/>
      </c>
      <c r="G84" s="78"/>
      <c r="H84" s="93"/>
      <c r="I84" s="94" t="str">
        <f>IF(MIN(I86:I88)=0,"",IF(COUNT(P86:Q88)=0,"-",IF(COUNT(P86:Q88)=COUNT(P86:P88),"A",IF(COUNT(P86:P88)=0,"C","B"))))</f>
        <v/>
      </c>
      <c r="J84" s="7" t="s">
        <v>51</v>
      </c>
      <c r="K84" s="94"/>
      <c r="L84" s="93"/>
      <c r="M84" s="93"/>
      <c r="N84" s="93"/>
      <c r="O84" s="93"/>
      <c r="P84" s="93"/>
      <c r="Q84" s="93"/>
      <c r="R84" s="93"/>
      <c r="S84" s="73"/>
      <c r="T84" s="93"/>
    </row>
    <row r="85" spans="1:20" x14ac:dyDescent="0.15">
      <c r="A85" s="90"/>
      <c r="B85" s="111" t="s">
        <v>52</v>
      </c>
      <c r="C85" s="314" t="s">
        <v>53</v>
      </c>
      <c r="D85" s="315"/>
      <c r="E85" s="315"/>
      <c r="F85" s="316"/>
      <c r="H85" s="73"/>
      <c r="I85" s="54"/>
      <c r="J85" s="7" t="s">
        <v>54</v>
      </c>
      <c r="K85" s="7"/>
      <c r="L85" s="73"/>
      <c r="M85" s="73"/>
      <c r="N85" s="73"/>
      <c r="O85" s="73"/>
      <c r="P85" s="73"/>
      <c r="Q85" s="73"/>
      <c r="R85" s="73"/>
      <c r="S85" s="73"/>
      <c r="T85" s="73"/>
    </row>
    <row r="86" spans="1:20" ht="37.5" customHeight="1" x14ac:dyDescent="0.15">
      <c r="A86" s="90"/>
      <c r="B86" s="96"/>
      <c r="C86" s="292" t="s">
        <v>320</v>
      </c>
      <c r="D86" s="293"/>
      <c r="E86" s="317"/>
      <c r="F86" s="97"/>
      <c r="G86" s="78"/>
      <c r="H86" s="73"/>
      <c r="I86" s="54">
        <v>0</v>
      </c>
      <c r="J86" s="7" t="s">
        <v>55</v>
      </c>
      <c r="K86" s="7">
        <v>1</v>
      </c>
      <c r="L86" s="73">
        <v>58877</v>
      </c>
      <c r="M86" s="73"/>
      <c r="N86" s="73"/>
      <c r="O86" s="73"/>
      <c r="P86" s="73" t="str">
        <f>IF(I86=3,1,"")</f>
        <v/>
      </c>
      <c r="Q86" s="73" t="str">
        <f>IF(I86=2,1,"")</f>
        <v/>
      </c>
      <c r="R86" s="73" t="str">
        <f>IF(I86=1,1,"")</f>
        <v/>
      </c>
      <c r="S86" s="73"/>
      <c r="T86" s="73"/>
    </row>
    <row r="87" spans="1:20" ht="37.5" customHeight="1" x14ac:dyDescent="0.15">
      <c r="A87" s="90"/>
      <c r="B87" s="96"/>
      <c r="C87" s="292" t="s">
        <v>321</v>
      </c>
      <c r="D87" s="293"/>
      <c r="E87" s="317"/>
      <c r="F87" s="97"/>
      <c r="G87" s="78"/>
      <c r="H87" s="73"/>
      <c r="I87" s="54">
        <v>0</v>
      </c>
      <c r="J87" s="7" t="s">
        <v>55</v>
      </c>
      <c r="K87" s="7">
        <v>2</v>
      </c>
      <c r="L87" s="73">
        <v>58878</v>
      </c>
      <c r="M87" s="73"/>
      <c r="N87" s="73"/>
      <c r="O87" s="73"/>
      <c r="P87" s="73" t="str">
        <f>IF(I87=3,1,"")</f>
        <v/>
      </c>
      <c r="Q87" s="73" t="str">
        <f>IF(I87=2,1,"")</f>
        <v/>
      </c>
      <c r="R87" s="73" t="str">
        <f>IF(I87=1,1,"")</f>
        <v/>
      </c>
      <c r="S87" s="73"/>
      <c r="T87" s="73"/>
    </row>
    <row r="88" spans="1:20" ht="37.5" customHeight="1" thickBot="1" x14ac:dyDescent="0.2">
      <c r="A88" s="90"/>
      <c r="B88" s="96"/>
      <c r="C88" s="292" t="s">
        <v>322</v>
      </c>
      <c r="D88" s="293"/>
      <c r="E88" s="317"/>
      <c r="F88" s="97"/>
      <c r="G88" s="78"/>
      <c r="H88" s="73"/>
      <c r="I88" s="54">
        <v>0</v>
      </c>
      <c r="J88" s="7" t="s">
        <v>55</v>
      </c>
      <c r="K88" s="7">
        <v>3</v>
      </c>
      <c r="L88" s="73">
        <v>58879</v>
      </c>
      <c r="M88" s="73"/>
      <c r="N88" s="73"/>
      <c r="O88" s="73"/>
      <c r="P88" s="73" t="str">
        <f>IF(I88=3,1,"")</f>
        <v/>
      </c>
      <c r="Q88" s="73" t="str">
        <f>IF(I88=2,1,"")</f>
        <v/>
      </c>
      <c r="R88" s="73" t="str">
        <f>IF(I88=1,1,"")</f>
        <v/>
      </c>
      <c r="S88" s="73"/>
      <c r="T88" s="73"/>
    </row>
    <row r="89" spans="1:20" ht="20.25" customHeight="1" x14ac:dyDescent="0.15">
      <c r="A89" s="98"/>
      <c r="B89" s="318" t="s">
        <v>323</v>
      </c>
      <c r="C89" s="319"/>
      <c r="D89" s="320" t="str">
        <f>IF(AND(LEN(SBcase1_5)&lt;&gt;0,COUNT(R80:R88)=6),SBcheckB_5,(IF(LEN(SBcheckA_5)&lt;&gt;0,SBcheckA_5, SBcheckB_5)))</f>
        <v>サブカテゴリー5の講評を入力してください</v>
      </c>
      <c r="E89" s="320"/>
      <c r="F89" s="321"/>
      <c r="H89" s="73"/>
      <c r="I89" s="54"/>
      <c r="J89" s="7" t="s">
        <v>56</v>
      </c>
      <c r="K89" s="7"/>
      <c r="L89" s="73"/>
      <c r="M89" s="73"/>
      <c r="N89" s="73"/>
      <c r="O89" s="73"/>
      <c r="P89" s="73"/>
      <c r="Q89" s="73"/>
      <c r="R89" s="73"/>
      <c r="S89" s="73"/>
      <c r="T89" s="73"/>
    </row>
    <row r="90" spans="1:20" s="102" customFormat="1" ht="21" customHeight="1" x14ac:dyDescent="0.15">
      <c r="A90" s="109"/>
      <c r="B90" s="301"/>
      <c r="C90" s="302"/>
      <c r="D90" s="302"/>
      <c r="E90" s="302"/>
      <c r="F90" s="303"/>
      <c r="G90" s="2" t="str">
        <f>IF(LEN(B90)=0,"",IF(40-LEN(B90)&gt;0,"残り" &amp; 40-LEN(B90) &amp; "文字",IF(40-LEN(B90)=0,"","文字数がオーバーしています")))</f>
        <v/>
      </c>
      <c r="H90" s="99"/>
      <c r="I90" s="100"/>
      <c r="J90" s="7" t="s">
        <v>77</v>
      </c>
      <c r="K90" s="99"/>
      <c r="L90" s="99"/>
      <c r="M90" s="101"/>
      <c r="N90" s="101"/>
      <c r="O90" s="101"/>
      <c r="P90" s="101"/>
      <c r="Q90" s="101"/>
      <c r="R90" s="101"/>
      <c r="S90" s="73"/>
      <c r="T90" s="101"/>
    </row>
    <row r="91" spans="1:20" s="102" customFormat="1" ht="65.099999999999994" customHeight="1" x14ac:dyDescent="0.15">
      <c r="A91" s="110"/>
      <c r="B91" s="304"/>
      <c r="C91" s="305"/>
      <c r="D91" s="305"/>
      <c r="E91" s="305"/>
      <c r="F91" s="306"/>
      <c r="G91" s="2" t="str">
        <f>IF(LEN(B91)=0,"",IF(256-LEN(B91)&gt;0,"残り" &amp; 256-LEN(B91) &amp; "文字",IF(256-LEN(B91)=0,"","文字数がオーバーしています")))</f>
        <v/>
      </c>
      <c r="H91" s="99"/>
      <c r="I91" s="100"/>
      <c r="J91" s="7" t="s">
        <v>80</v>
      </c>
      <c r="K91" s="99"/>
      <c r="L91" s="99"/>
      <c r="M91" s="101"/>
      <c r="N91" s="101"/>
      <c r="O91" s="101"/>
      <c r="P91" s="101"/>
      <c r="Q91" s="101"/>
      <c r="R91" s="101"/>
      <c r="S91" s="73"/>
      <c r="T91" s="101"/>
    </row>
    <row r="92" spans="1:20" s="102" customFormat="1" ht="21" customHeight="1" x14ac:dyDescent="0.15">
      <c r="A92" s="110"/>
      <c r="B92" s="307"/>
      <c r="C92" s="308"/>
      <c r="D92" s="308"/>
      <c r="E92" s="308"/>
      <c r="F92" s="309"/>
      <c r="G92" s="2" t="str">
        <f>IF(LEN(B92)=0,"",IF(40-LEN(B92)&gt;0,"残り" &amp; 40-LEN(B92) &amp; "文字",IF(40-LEN(B92)=0,"","文字数がオーバーしています")))</f>
        <v/>
      </c>
      <c r="H92" s="99"/>
      <c r="I92" s="100"/>
      <c r="J92" s="7" t="s">
        <v>78</v>
      </c>
      <c r="K92" s="99"/>
      <c r="L92" s="99"/>
      <c r="M92" s="101"/>
      <c r="N92" s="101"/>
      <c r="O92" s="101"/>
      <c r="P92" s="101"/>
      <c r="Q92" s="101"/>
      <c r="R92" s="101"/>
      <c r="S92" s="73"/>
      <c r="T92" s="101"/>
    </row>
    <row r="93" spans="1:20" s="102" customFormat="1" ht="65.099999999999994" customHeight="1" x14ac:dyDescent="0.15">
      <c r="A93" s="110"/>
      <c r="B93" s="310"/>
      <c r="C93" s="310"/>
      <c r="D93" s="310"/>
      <c r="E93" s="310"/>
      <c r="F93" s="311"/>
      <c r="G93" s="2" t="str">
        <f>IF(LEN(B93)=0,"",IF(256-LEN(B93)&gt;0,"残り" &amp; 256-LEN(B93) &amp; "文字",IF(256-LEN(B93)=0,"","文字数がオーバーしています")))</f>
        <v/>
      </c>
      <c r="H93" s="99"/>
      <c r="I93" s="100"/>
      <c r="J93" s="7" t="s">
        <v>81</v>
      </c>
      <c r="K93" s="99"/>
      <c r="L93" s="99"/>
      <c r="M93" s="101"/>
      <c r="N93" s="101"/>
      <c r="O93" s="101"/>
      <c r="P93" s="101"/>
      <c r="Q93" s="101"/>
      <c r="R93" s="101"/>
      <c r="S93" s="73"/>
      <c r="T93" s="101"/>
    </row>
    <row r="94" spans="1:20" s="102" customFormat="1" ht="21" customHeight="1" x14ac:dyDescent="0.15">
      <c r="A94" s="110"/>
      <c r="B94" s="307"/>
      <c r="C94" s="308"/>
      <c r="D94" s="308"/>
      <c r="E94" s="308"/>
      <c r="F94" s="309"/>
      <c r="G94" s="2" t="str">
        <f>IF(LEN(B94)=0,"",IF(40-LEN(B94)&gt;0,"残り" &amp; 40-LEN(B94) &amp; "文字",IF(40-LEN(B94)=0,"","文字数がオーバーしています")))</f>
        <v/>
      </c>
      <c r="H94" s="99"/>
      <c r="I94" s="100"/>
      <c r="J94" s="7" t="s">
        <v>79</v>
      </c>
      <c r="K94" s="99"/>
      <c r="L94" s="99"/>
      <c r="M94" s="101"/>
      <c r="N94" s="101"/>
      <c r="O94" s="101"/>
      <c r="P94" s="101"/>
      <c r="Q94" s="101"/>
      <c r="R94" s="101"/>
      <c r="S94" s="73"/>
      <c r="T94" s="101"/>
    </row>
    <row r="95" spans="1:20" s="102" customFormat="1" ht="65.099999999999994" customHeight="1" thickBot="1" x14ac:dyDescent="0.2">
      <c r="A95" s="103"/>
      <c r="B95" s="312"/>
      <c r="C95" s="312"/>
      <c r="D95" s="312"/>
      <c r="E95" s="312"/>
      <c r="F95" s="313"/>
      <c r="G95" s="2" t="str">
        <f>IF(LEN(B95)=0,"",IF(256-LEN(B95)&gt;0,"残り" &amp; 256-LEN(B95) &amp; "文字",IF(256-LEN(B95)=0,"","文字数がオーバーしています")))</f>
        <v/>
      </c>
      <c r="H95" s="99"/>
      <c r="I95" s="100"/>
      <c r="J95" s="7" t="s">
        <v>82</v>
      </c>
      <c r="K95" s="99"/>
      <c r="L95" s="99"/>
      <c r="M95" s="101"/>
      <c r="N95" s="101"/>
      <c r="O95" s="101"/>
      <c r="P95" s="101"/>
      <c r="Q95" s="101"/>
      <c r="R95" s="101"/>
      <c r="S95" s="73"/>
      <c r="T95" s="101"/>
    </row>
    <row r="96" spans="1:20" ht="18" customHeight="1" thickTop="1" x14ac:dyDescent="0.15">
      <c r="A96" s="287">
        <v>6</v>
      </c>
      <c r="B96" s="289" t="s">
        <v>325</v>
      </c>
      <c r="C96" s="290"/>
      <c r="D96" s="290"/>
      <c r="E96" s="290"/>
      <c r="F96" s="291"/>
      <c r="H96" s="73"/>
      <c r="I96" s="54"/>
      <c r="J96" s="7" t="s">
        <v>56</v>
      </c>
      <c r="K96" s="7"/>
      <c r="L96" s="73"/>
      <c r="M96" s="73"/>
      <c r="N96" s="73"/>
      <c r="O96" s="73"/>
      <c r="P96" s="73"/>
      <c r="Q96" s="73"/>
      <c r="R96" s="73"/>
      <c r="S96" s="73"/>
      <c r="T96" s="73" t="s">
        <v>62</v>
      </c>
    </row>
    <row r="97" spans="1:20" s="83" customFormat="1" ht="30" customHeight="1" thickBot="1" x14ac:dyDescent="0.2">
      <c r="A97" s="288"/>
      <c r="B97" s="292" t="s">
        <v>324</v>
      </c>
      <c r="C97" s="293"/>
      <c r="D97" s="322" t="s">
        <v>83</v>
      </c>
      <c r="E97" s="322"/>
      <c r="F97" s="124" t="str">
        <f>IF(COUNT(P101:Q108) &gt; 0,COUNT(P101:P108) &amp; "／" &amp; COUNT(P101:Q108),"")</f>
        <v/>
      </c>
      <c r="G97" s="78"/>
      <c r="H97" s="79"/>
      <c r="I97" s="80"/>
      <c r="J97" s="81" t="s">
        <v>63</v>
      </c>
      <c r="K97" s="79">
        <v>6</v>
      </c>
      <c r="L97" s="79">
        <v>545</v>
      </c>
      <c r="M97" s="82"/>
      <c r="N97" s="82"/>
      <c r="O97" s="82"/>
      <c r="P97" s="82"/>
      <c r="Q97" s="82"/>
      <c r="R97" s="82"/>
      <c r="S97" s="73"/>
      <c r="T97" s="82"/>
    </row>
    <row r="98" spans="1:20" x14ac:dyDescent="0.15">
      <c r="A98" s="90"/>
      <c r="B98" s="91" t="s">
        <v>163</v>
      </c>
      <c r="C98" s="323" t="str">
        <f>IF((MIN(I101:I103)=0),"標準項目の「あり」「なし」を選択してください","")</f>
        <v>標準項目の「あり」「なし」を選択してください</v>
      </c>
      <c r="D98" s="323"/>
      <c r="E98" s="323"/>
      <c r="F98" s="324"/>
      <c r="H98" s="73"/>
      <c r="I98" s="54"/>
      <c r="J98" s="7" t="s">
        <v>66</v>
      </c>
      <c r="K98" s="7">
        <v>1</v>
      </c>
      <c r="L98" s="73">
        <v>17093</v>
      </c>
      <c r="M98" s="73"/>
      <c r="N98" s="73"/>
      <c r="O98" s="73"/>
      <c r="P98" s="73"/>
      <c r="Q98" s="73"/>
      <c r="R98" s="73"/>
      <c r="S98" s="73"/>
      <c r="T98" s="73"/>
    </row>
    <row r="99" spans="1:20" s="95" customFormat="1" ht="37.5" customHeight="1" x14ac:dyDescent="0.15">
      <c r="A99" s="92" t="s">
        <v>57</v>
      </c>
      <c r="B99" s="271" t="s">
        <v>326</v>
      </c>
      <c r="C99" s="272"/>
      <c r="D99" s="325" t="str">
        <f xml:space="preserve"> "評点（" &amp; REPT("○",COUNT(P101:P103)) &amp; REPT("●",COUNT(Q101:Q103)) &amp; "）"</f>
        <v>評点（）</v>
      </c>
      <c r="E99" s="325"/>
      <c r="F99" s="112" t="str">
        <f>IF(COUNT(R101:R103)&gt;0,"・非該当" &amp; COUNT(R101:R103),"")</f>
        <v/>
      </c>
      <c r="G99" s="78"/>
      <c r="H99" s="93"/>
      <c r="I99" s="94" t="str">
        <f>IF(MIN(I101:I103)=0,"",IF(COUNT(P101:Q103)=0,"-",IF(COUNT(P101:Q103)=COUNT(P101:P103),"A",IF(COUNT(P101:P103)=0,"C","B"))))</f>
        <v/>
      </c>
      <c r="J99" s="7" t="s">
        <v>51</v>
      </c>
      <c r="K99" s="94"/>
      <c r="L99" s="93"/>
      <c r="M99" s="93"/>
      <c r="N99" s="93"/>
      <c r="O99" s="93"/>
      <c r="P99" s="93"/>
      <c r="Q99" s="93"/>
      <c r="R99" s="93"/>
      <c r="S99" s="73"/>
      <c r="T99" s="93"/>
    </row>
    <row r="100" spans="1:20" x14ac:dyDescent="0.15">
      <c r="A100" s="90"/>
      <c r="B100" s="111" t="s">
        <v>52</v>
      </c>
      <c r="C100" s="314" t="s">
        <v>53</v>
      </c>
      <c r="D100" s="315"/>
      <c r="E100" s="315"/>
      <c r="F100" s="316"/>
      <c r="H100" s="73"/>
      <c r="I100" s="54"/>
      <c r="J100" s="7" t="s">
        <v>54</v>
      </c>
      <c r="K100" s="7"/>
      <c r="L100" s="73"/>
      <c r="M100" s="73"/>
      <c r="N100" s="73"/>
      <c r="O100" s="73"/>
      <c r="P100" s="73"/>
      <c r="Q100" s="73"/>
      <c r="R100" s="73"/>
      <c r="S100" s="73"/>
      <c r="T100" s="73"/>
    </row>
    <row r="101" spans="1:20" ht="37.5" customHeight="1" x14ac:dyDescent="0.15">
      <c r="A101" s="90"/>
      <c r="B101" s="96"/>
      <c r="C101" s="292" t="s">
        <v>327</v>
      </c>
      <c r="D101" s="293"/>
      <c r="E101" s="317"/>
      <c r="F101" s="97"/>
      <c r="G101" s="78"/>
      <c r="H101" s="73"/>
      <c r="I101" s="54">
        <v>0</v>
      </c>
      <c r="J101" s="7" t="s">
        <v>55</v>
      </c>
      <c r="K101" s="7">
        <v>1</v>
      </c>
      <c r="L101" s="73">
        <v>58880</v>
      </c>
      <c r="M101" s="73"/>
      <c r="N101" s="73"/>
      <c r="O101" s="73"/>
      <c r="P101" s="73" t="str">
        <f>IF(I101=3,1,"")</f>
        <v/>
      </c>
      <c r="Q101" s="73" t="str">
        <f>IF(I101=2,1,"")</f>
        <v/>
      </c>
      <c r="R101" s="73" t="str">
        <f>IF(I101=1,1,"")</f>
        <v/>
      </c>
      <c r="S101" s="73"/>
      <c r="T101" s="73"/>
    </row>
    <row r="102" spans="1:20" ht="37.5" customHeight="1" x14ac:dyDescent="0.15">
      <c r="A102" s="90"/>
      <c r="B102" s="96"/>
      <c r="C102" s="292" t="s">
        <v>328</v>
      </c>
      <c r="D102" s="293"/>
      <c r="E102" s="317"/>
      <c r="F102" s="97"/>
      <c r="G102" s="78"/>
      <c r="H102" s="73"/>
      <c r="I102" s="54">
        <v>0</v>
      </c>
      <c r="J102" s="7" t="s">
        <v>55</v>
      </c>
      <c r="K102" s="7">
        <v>2</v>
      </c>
      <c r="L102" s="73">
        <v>58881</v>
      </c>
      <c r="M102" s="73"/>
      <c r="N102" s="73"/>
      <c r="O102" s="73"/>
      <c r="P102" s="73" t="str">
        <f>IF(I102=3,1,"")</f>
        <v/>
      </c>
      <c r="Q102" s="73" t="str">
        <f>IF(I102=2,1,"")</f>
        <v/>
      </c>
      <c r="R102" s="73" t="str">
        <f>IF(I102=1,1,"")</f>
        <v/>
      </c>
      <c r="S102" s="73"/>
      <c r="T102" s="73"/>
    </row>
    <row r="103" spans="1:20" ht="37.5" customHeight="1" thickBot="1" x14ac:dyDescent="0.2">
      <c r="A103" s="90"/>
      <c r="B103" s="96"/>
      <c r="C103" s="292" t="s">
        <v>329</v>
      </c>
      <c r="D103" s="293"/>
      <c r="E103" s="317"/>
      <c r="F103" s="97"/>
      <c r="G103" s="78"/>
      <c r="H103" s="73"/>
      <c r="I103" s="54">
        <v>0</v>
      </c>
      <c r="J103" s="7" t="s">
        <v>55</v>
      </c>
      <c r="K103" s="7">
        <v>3</v>
      </c>
      <c r="L103" s="73">
        <v>58882</v>
      </c>
      <c r="M103" s="73"/>
      <c r="N103" s="73"/>
      <c r="O103" s="73"/>
      <c r="P103" s="73" t="str">
        <f>IF(I103=3,1,"")</f>
        <v/>
      </c>
      <c r="Q103" s="73" t="str">
        <f>IF(I103=2,1,"")</f>
        <v/>
      </c>
      <c r="R103" s="73" t="str">
        <f>IF(I103=1,1,"")</f>
        <v/>
      </c>
      <c r="S103" s="73"/>
      <c r="T103" s="73"/>
    </row>
    <row r="104" spans="1:20" x14ac:dyDescent="0.15">
      <c r="A104" s="90"/>
      <c r="B104" s="91" t="s">
        <v>167</v>
      </c>
      <c r="C104" s="323" t="str">
        <f>IF((MIN(I107:I108)=0),"標準項目の「あり」「なし」を選択してください","")</f>
        <v>標準項目の「あり」「なし」を選択してください</v>
      </c>
      <c r="D104" s="323"/>
      <c r="E104" s="323"/>
      <c r="F104" s="324"/>
      <c r="H104" s="73"/>
      <c r="I104" s="54"/>
      <c r="J104" s="7" t="s">
        <v>66</v>
      </c>
      <c r="K104" s="7">
        <v>2</v>
      </c>
      <c r="L104" s="73">
        <v>17094</v>
      </c>
      <c r="M104" s="73"/>
      <c r="N104" s="73"/>
      <c r="O104" s="73"/>
      <c r="P104" s="73"/>
      <c r="Q104" s="73"/>
      <c r="R104" s="73"/>
      <c r="S104" s="73"/>
      <c r="T104" s="73"/>
    </row>
    <row r="105" spans="1:20" s="95" customFormat="1" ht="37.5" customHeight="1" x14ac:dyDescent="0.15">
      <c r="A105" s="92" t="s">
        <v>57</v>
      </c>
      <c r="B105" s="271" t="s">
        <v>330</v>
      </c>
      <c r="C105" s="272"/>
      <c r="D105" s="325" t="str">
        <f xml:space="preserve"> "評点（" &amp; REPT("○",COUNT(P107:P108)) &amp; REPT("●",COUNT(Q107:Q108)) &amp; "）"</f>
        <v>評点（）</v>
      </c>
      <c r="E105" s="325"/>
      <c r="F105" s="112" t="str">
        <f>IF(COUNT(R107:R108)&gt;0,"・非該当" &amp; COUNT(R107:R108),"")</f>
        <v/>
      </c>
      <c r="G105" s="78"/>
      <c r="H105" s="93"/>
      <c r="I105" s="94" t="str">
        <f>IF(MIN(I107:I108)=0,"",IF(COUNT(P107:Q108)=0,"-",IF(COUNT(P107:Q108)=COUNT(P107:P108),"A",IF(COUNT(P107:P108)=0,"C","B"))))</f>
        <v/>
      </c>
      <c r="J105" s="7" t="s">
        <v>51</v>
      </c>
      <c r="K105" s="94"/>
      <c r="L105" s="93"/>
      <c r="M105" s="93"/>
      <c r="N105" s="93"/>
      <c r="O105" s="93"/>
      <c r="P105" s="93"/>
      <c r="Q105" s="93"/>
      <c r="R105" s="93"/>
      <c r="S105" s="73"/>
      <c r="T105" s="93"/>
    </row>
    <row r="106" spans="1:20" x14ac:dyDescent="0.15">
      <c r="A106" s="90"/>
      <c r="B106" s="111" t="s">
        <v>52</v>
      </c>
      <c r="C106" s="314" t="s">
        <v>53</v>
      </c>
      <c r="D106" s="315"/>
      <c r="E106" s="315"/>
      <c r="F106" s="316"/>
      <c r="H106" s="73"/>
      <c r="I106" s="54"/>
      <c r="J106" s="7" t="s">
        <v>54</v>
      </c>
      <c r="K106" s="7"/>
      <c r="L106" s="73"/>
      <c r="M106" s="73"/>
      <c r="N106" s="73"/>
      <c r="O106" s="73"/>
      <c r="P106" s="73"/>
      <c r="Q106" s="73"/>
      <c r="R106" s="73"/>
      <c r="S106" s="73"/>
      <c r="T106" s="73"/>
    </row>
    <row r="107" spans="1:20" ht="37.5" customHeight="1" x14ac:dyDescent="0.15">
      <c r="A107" s="90"/>
      <c r="B107" s="96"/>
      <c r="C107" s="292" t="s">
        <v>331</v>
      </c>
      <c r="D107" s="293"/>
      <c r="E107" s="317"/>
      <c r="F107" s="97"/>
      <c r="G107" s="78"/>
      <c r="H107" s="73"/>
      <c r="I107" s="54">
        <v>0</v>
      </c>
      <c r="J107" s="7" t="s">
        <v>55</v>
      </c>
      <c r="K107" s="7">
        <v>1</v>
      </c>
      <c r="L107" s="73">
        <v>58883</v>
      </c>
      <c r="M107" s="73"/>
      <c r="N107" s="73"/>
      <c r="O107" s="73"/>
      <c r="P107" s="73" t="str">
        <f>IF(I107=3,1,"")</f>
        <v/>
      </c>
      <c r="Q107" s="73" t="str">
        <f>IF(I107=2,1,"")</f>
        <v/>
      </c>
      <c r="R107" s="73" t="str">
        <f>IF(I107=1,1,"")</f>
        <v/>
      </c>
      <c r="S107" s="73"/>
      <c r="T107" s="73"/>
    </row>
    <row r="108" spans="1:20" ht="37.5" customHeight="1" thickBot="1" x14ac:dyDescent="0.2">
      <c r="A108" s="90"/>
      <c r="B108" s="96"/>
      <c r="C108" s="292" t="s">
        <v>332</v>
      </c>
      <c r="D108" s="293"/>
      <c r="E108" s="317"/>
      <c r="F108" s="97"/>
      <c r="G108" s="78"/>
      <c r="H108" s="73"/>
      <c r="I108" s="54">
        <v>0</v>
      </c>
      <c r="J108" s="7" t="s">
        <v>55</v>
      </c>
      <c r="K108" s="7">
        <v>2</v>
      </c>
      <c r="L108" s="73">
        <v>58884</v>
      </c>
      <c r="M108" s="73"/>
      <c r="N108" s="73"/>
      <c r="O108" s="73"/>
      <c r="P108" s="73" t="str">
        <f>IF(I108=3,1,"")</f>
        <v/>
      </c>
      <c r="Q108" s="73" t="str">
        <f>IF(I108=2,1,"")</f>
        <v/>
      </c>
      <c r="R108" s="73" t="str">
        <f>IF(I108=1,1,"")</f>
        <v/>
      </c>
      <c r="S108" s="73"/>
      <c r="T108" s="73"/>
    </row>
    <row r="109" spans="1:20" ht="20.25" customHeight="1" x14ac:dyDescent="0.15">
      <c r="A109" s="98"/>
      <c r="B109" s="318" t="s">
        <v>333</v>
      </c>
      <c r="C109" s="319"/>
      <c r="D109" s="320" t="str">
        <f>IF(AND(LEN(SBcase1_6)&lt;&gt;0,COUNT(R101:R108)=5),SBcheckB_6,(IF(LEN(SBcheckA_6)&lt;&gt;0,SBcheckA_6, SBcheckB_6)))</f>
        <v>サブカテゴリー6の講評を入力してください</v>
      </c>
      <c r="E109" s="320"/>
      <c r="F109" s="321"/>
      <c r="H109" s="73"/>
      <c r="I109" s="54"/>
      <c r="J109" s="7" t="s">
        <v>56</v>
      </c>
      <c r="K109" s="7"/>
      <c r="L109" s="73"/>
      <c r="M109" s="73"/>
      <c r="N109" s="73"/>
      <c r="O109" s="73"/>
      <c r="P109" s="73"/>
      <c r="Q109" s="73"/>
      <c r="R109" s="73"/>
      <c r="S109" s="73"/>
      <c r="T109" s="73"/>
    </row>
    <row r="110" spans="1:20" s="102" customFormat="1" ht="21" customHeight="1" x14ac:dyDescent="0.15">
      <c r="A110" s="109"/>
      <c r="B110" s="301"/>
      <c r="C110" s="302"/>
      <c r="D110" s="302"/>
      <c r="E110" s="302"/>
      <c r="F110" s="303"/>
      <c r="G110" s="2" t="str">
        <f>IF(LEN(B110)=0,"",IF(40-LEN(B110)&gt;0,"残り" &amp; 40-LEN(B110) &amp; "文字",IF(40-LEN(B110)=0,"","文字数がオーバーしています")))</f>
        <v/>
      </c>
      <c r="H110" s="99"/>
      <c r="I110" s="100"/>
      <c r="J110" s="7" t="s">
        <v>77</v>
      </c>
      <c r="K110" s="99"/>
      <c r="L110" s="99"/>
      <c r="M110" s="101"/>
      <c r="N110" s="101"/>
      <c r="O110" s="101"/>
      <c r="P110" s="101"/>
      <c r="Q110" s="101"/>
      <c r="R110" s="101"/>
      <c r="S110" s="73"/>
      <c r="T110" s="101"/>
    </row>
    <row r="111" spans="1:20" s="102" customFormat="1" ht="65.099999999999994" customHeight="1" x14ac:dyDescent="0.15">
      <c r="A111" s="110"/>
      <c r="B111" s="304"/>
      <c r="C111" s="305"/>
      <c r="D111" s="305"/>
      <c r="E111" s="305"/>
      <c r="F111" s="306"/>
      <c r="G111" s="2" t="str">
        <f>IF(LEN(B111)=0,"",IF(256-LEN(B111)&gt;0,"残り" &amp; 256-LEN(B111) &amp; "文字",IF(256-LEN(B111)=0,"","文字数がオーバーしています")))</f>
        <v/>
      </c>
      <c r="H111" s="99"/>
      <c r="I111" s="100"/>
      <c r="J111" s="7" t="s">
        <v>80</v>
      </c>
      <c r="K111" s="99"/>
      <c r="L111" s="99"/>
      <c r="M111" s="101"/>
      <c r="N111" s="101"/>
      <c r="O111" s="101"/>
      <c r="P111" s="101"/>
      <c r="Q111" s="101"/>
      <c r="R111" s="101"/>
      <c r="S111" s="73"/>
      <c r="T111" s="101"/>
    </row>
    <row r="112" spans="1:20" s="102" customFormat="1" ht="21" customHeight="1" x14ac:dyDescent="0.15">
      <c r="A112" s="110"/>
      <c r="B112" s="307"/>
      <c r="C112" s="308"/>
      <c r="D112" s="308"/>
      <c r="E112" s="308"/>
      <c r="F112" s="309"/>
      <c r="G112" s="2" t="str">
        <f>IF(LEN(B112)=0,"",IF(40-LEN(B112)&gt;0,"残り" &amp; 40-LEN(B112) &amp; "文字",IF(40-LEN(B112)=0,"","文字数がオーバーしています")))</f>
        <v/>
      </c>
      <c r="H112" s="99"/>
      <c r="I112" s="100"/>
      <c r="J112" s="7" t="s">
        <v>78</v>
      </c>
      <c r="K112" s="99"/>
      <c r="L112" s="99"/>
      <c r="M112" s="101"/>
      <c r="N112" s="101"/>
      <c r="O112" s="101"/>
      <c r="P112" s="101"/>
      <c r="Q112" s="101"/>
      <c r="R112" s="101"/>
      <c r="S112" s="73"/>
      <c r="T112" s="101"/>
    </row>
    <row r="113" spans="1:20" s="102" customFormat="1" ht="65.099999999999994" customHeight="1" x14ac:dyDescent="0.15">
      <c r="A113" s="110"/>
      <c r="B113" s="310"/>
      <c r="C113" s="310"/>
      <c r="D113" s="310"/>
      <c r="E113" s="310"/>
      <c r="F113" s="311"/>
      <c r="G113" s="2" t="str">
        <f>IF(LEN(B113)=0,"",IF(256-LEN(B113)&gt;0,"残り" &amp; 256-LEN(B113) &amp; "文字",IF(256-LEN(B113)=0,"","文字数がオーバーしています")))</f>
        <v/>
      </c>
      <c r="H113" s="99"/>
      <c r="I113" s="100"/>
      <c r="J113" s="7" t="s">
        <v>81</v>
      </c>
      <c r="K113" s="99"/>
      <c r="L113" s="99"/>
      <c r="M113" s="101"/>
      <c r="N113" s="101"/>
      <c r="O113" s="101"/>
      <c r="P113" s="101"/>
      <c r="Q113" s="101"/>
      <c r="R113" s="101"/>
      <c r="S113" s="73"/>
      <c r="T113" s="101"/>
    </row>
    <row r="114" spans="1:20" s="102" customFormat="1" ht="21" customHeight="1" x14ac:dyDescent="0.15">
      <c r="A114" s="110"/>
      <c r="B114" s="307"/>
      <c r="C114" s="308"/>
      <c r="D114" s="308"/>
      <c r="E114" s="308"/>
      <c r="F114" s="309"/>
      <c r="G114" s="2" t="str">
        <f>IF(LEN(B114)=0,"",IF(40-LEN(B114)&gt;0,"残り" &amp; 40-LEN(B114) &amp; "文字",IF(40-LEN(B114)=0,"","文字数がオーバーしています")))</f>
        <v/>
      </c>
      <c r="H114" s="99"/>
      <c r="I114" s="100"/>
      <c r="J114" s="7" t="s">
        <v>79</v>
      </c>
      <c r="K114" s="99"/>
      <c r="L114" s="99"/>
      <c r="M114" s="101"/>
      <c r="N114" s="101"/>
      <c r="O114" s="101"/>
      <c r="P114" s="101"/>
      <c r="Q114" s="101"/>
      <c r="R114" s="101"/>
      <c r="S114" s="73"/>
      <c r="T114" s="101"/>
    </row>
    <row r="115" spans="1:20" s="102" customFormat="1" ht="65.099999999999994" customHeight="1" thickBot="1" x14ac:dyDescent="0.2">
      <c r="A115" s="103"/>
      <c r="B115" s="312"/>
      <c r="C115" s="312"/>
      <c r="D115" s="312"/>
      <c r="E115" s="312"/>
      <c r="F115" s="313"/>
      <c r="G115" s="2" t="str">
        <f>IF(LEN(B115)=0,"",IF(256-LEN(B115)&gt;0,"残り" &amp; 256-LEN(B115) &amp; "文字",IF(256-LEN(B115)=0,"","文字数がオーバーしています")))</f>
        <v/>
      </c>
      <c r="H115" s="99"/>
      <c r="I115" s="100"/>
      <c r="J115" s="7" t="s">
        <v>82</v>
      </c>
      <c r="K115" s="99"/>
      <c r="L115" s="99"/>
      <c r="M115" s="101"/>
      <c r="N115" s="101"/>
      <c r="O115" s="101"/>
      <c r="P115" s="101"/>
      <c r="Q115" s="101"/>
      <c r="R115" s="101"/>
      <c r="S115" s="73"/>
      <c r="T115" s="101"/>
    </row>
    <row r="116" spans="1:20" ht="14.25" thickTop="1" x14ac:dyDescent="0.15">
      <c r="F116" s="26"/>
      <c r="G116" s="26"/>
      <c r="H116" s="7"/>
      <c r="I116" s="54"/>
      <c r="J116" s="7"/>
      <c r="K116" s="7"/>
      <c r="L116" s="7"/>
      <c r="M116" s="73"/>
      <c r="N116" s="73"/>
      <c r="O116" s="73"/>
      <c r="P116" s="73"/>
      <c r="Q116" s="73"/>
      <c r="R116" s="73"/>
      <c r="S116" s="73"/>
      <c r="T116" s="73"/>
    </row>
    <row r="117" spans="1:20" x14ac:dyDescent="0.15">
      <c r="F117" s="26"/>
      <c r="G117" s="26"/>
      <c r="H117" s="7"/>
      <c r="I117" s="54"/>
      <c r="J117" s="7"/>
      <c r="K117" s="7"/>
      <c r="L117" s="7"/>
      <c r="M117" s="73"/>
      <c r="N117" s="73"/>
      <c r="O117" s="73"/>
      <c r="P117" s="73"/>
      <c r="Q117" s="73"/>
      <c r="R117" s="73"/>
      <c r="S117" s="73"/>
      <c r="T117" s="73"/>
    </row>
    <row r="118" spans="1:20" ht="15" customHeight="1" thickBot="1" x14ac:dyDescent="0.2">
      <c r="A118" s="108" t="s">
        <v>59</v>
      </c>
      <c r="B118" s="72" t="s">
        <v>74</v>
      </c>
      <c r="C118" s="74"/>
      <c r="D118" s="74"/>
      <c r="E118" s="76"/>
      <c r="H118" s="73"/>
      <c r="I118" s="54"/>
      <c r="J118" s="7"/>
      <c r="K118" s="7"/>
      <c r="L118" s="73"/>
      <c r="M118" s="73"/>
      <c r="N118" s="73"/>
      <c r="O118" s="73"/>
      <c r="P118" s="73"/>
      <c r="Q118" s="73"/>
      <c r="R118" s="73"/>
      <c r="S118" s="73"/>
      <c r="T118" s="73" t="s">
        <v>68</v>
      </c>
    </row>
    <row r="119" spans="1:20" s="11" customFormat="1" ht="17.25" customHeight="1" x14ac:dyDescent="0.15">
      <c r="A119" s="84"/>
      <c r="B119" s="295" t="s">
        <v>334</v>
      </c>
      <c r="C119" s="296"/>
      <c r="D119" s="296"/>
      <c r="E119" s="296"/>
      <c r="F119" s="297"/>
      <c r="G119" s="85"/>
      <c r="H119" s="86"/>
      <c r="I119" s="87"/>
      <c r="J119" s="7" t="s">
        <v>64</v>
      </c>
      <c r="K119" s="86"/>
      <c r="L119" s="86"/>
      <c r="M119" s="88"/>
      <c r="N119" s="88"/>
      <c r="O119" s="88"/>
      <c r="P119" s="88"/>
      <c r="Q119" s="88"/>
      <c r="R119" s="88"/>
      <c r="S119" s="73"/>
      <c r="T119" s="88"/>
    </row>
    <row r="120" spans="1:20" s="83" customFormat="1" ht="30" customHeight="1" thickBot="1" x14ac:dyDescent="0.2">
      <c r="A120" s="160"/>
      <c r="B120" s="329" t="s">
        <v>335</v>
      </c>
      <c r="C120" s="330"/>
      <c r="D120" s="331" t="s">
        <v>83</v>
      </c>
      <c r="E120" s="331"/>
      <c r="F120" s="161" t="str">
        <f>IF(COUNT(P124:Q208) &gt; 0,COUNT(P124:P208) &amp; "／" &amp; COUNT(P124:Q208),"")</f>
        <v/>
      </c>
      <c r="G120" s="78"/>
      <c r="H120" s="79"/>
      <c r="I120" s="80"/>
      <c r="J120" s="81" t="s">
        <v>65</v>
      </c>
      <c r="K120" s="79"/>
      <c r="L120" s="79"/>
      <c r="M120" s="82"/>
      <c r="N120" s="82"/>
      <c r="O120" s="82"/>
      <c r="P120" s="82"/>
      <c r="Q120" s="82"/>
      <c r="R120" s="82"/>
      <c r="S120" s="73"/>
      <c r="T120" s="82"/>
    </row>
    <row r="121" spans="1:20" ht="14.25" thickTop="1" x14ac:dyDescent="0.15">
      <c r="A121" s="90">
        <v>1</v>
      </c>
      <c r="B121" s="91" t="s">
        <v>163</v>
      </c>
      <c r="C121" s="323" t="str">
        <f>IF((MIN(I124:I126)=0),"標準項目の「あり」「なし」を選択してください","")</f>
        <v>標準項目の「あり」「なし」を選択してください</v>
      </c>
      <c r="D121" s="323"/>
      <c r="E121" s="323"/>
      <c r="F121" s="324"/>
      <c r="H121" s="73"/>
      <c r="I121" s="54"/>
      <c r="J121" s="7" t="s">
        <v>66</v>
      </c>
      <c r="K121" s="7"/>
      <c r="L121" s="73"/>
      <c r="M121" s="73"/>
      <c r="N121" s="73"/>
      <c r="O121" s="73"/>
      <c r="P121" s="73"/>
      <c r="Q121" s="73"/>
      <c r="R121" s="73"/>
      <c r="S121" s="73"/>
      <c r="T121" s="73"/>
    </row>
    <row r="122" spans="1:20" s="95" customFormat="1" ht="37.5" customHeight="1" x14ac:dyDescent="0.15">
      <c r="A122" s="92" t="s">
        <v>57</v>
      </c>
      <c r="B122" s="271" t="s">
        <v>336</v>
      </c>
      <c r="C122" s="272"/>
      <c r="D122" s="325" t="str">
        <f xml:space="preserve"> "評点（" &amp; REPT("○",COUNT(P124:P126)) &amp; REPT("●",COUNT(Q124:Q126)) &amp; "）"</f>
        <v>評点（）</v>
      </c>
      <c r="E122" s="325"/>
      <c r="F122" s="112" t="str">
        <f>IF(COUNT(R124:R126)&gt;0,"・非該当" &amp; COUNT(R124:R126),"")</f>
        <v/>
      </c>
      <c r="G122" s="78"/>
      <c r="H122" s="93"/>
      <c r="I122" s="94" t="str">
        <f>IF(MIN(I124:I126)=0,"",IF(COUNT(P124:Q126)=0,"-",IF(COUNT(P124:Q126)=COUNT(P124:P126),"A",IF(COUNT(P124:P126)=0,"C","B"))))</f>
        <v/>
      </c>
      <c r="J122" s="7" t="s">
        <v>51</v>
      </c>
      <c r="K122" s="94">
        <v>1</v>
      </c>
      <c r="L122" s="93">
        <v>17084</v>
      </c>
      <c r="M122" s="93"/>
      <c r="N122" s="93"/>
      <c r="O122" s="93"/>
      <c r="P122" s="93"/>
      <c r="Q122" s="93"/>
      <c r="R122" s="93"/>
      <c r="S122" s="73"/>
      <c r="T122" s="93"/>
    </row>
    <row r="123" spans="1:20" x14ac:dyDescent="0.15">
      <c r="A123" s="90"/>
      <c r="B123" s="111" t="s">
        <v>52</v>
      </c>
      <c r="C123" s="314" t="s">
        <v>53</v>
      </c>
      <c r="D123" s="315"/>
      <c r="E123" s="315"/>
      <c r="F123" s="316"/>
      <c r="H123" s="73"/>
      <c r="I123" s="54"/>
      <c r="J123" s="7" t="s">
        <v>54</v>
      </c>
      <c r="K123" s="7"/>
      <c r="L123" s="73"/>
      <c r="M123" s="73"/>
      <c r="N123" s="73"/>
      <c r="O123" s="73"/>
      <c r="P123" s="73"/>
      <c r="Q123" s="73"/>
      <c r="R123" s="73"/>
      <c r="S123" s="73"/>
      <c r="T123" s="73"/>
    </row>
    <row r="124" spans="1:20" ht="37.5" customHeight="1" x14ac:dyDescent="0.15">
      <c r="A124" s="90"/>
      <c r="B124" s="96"/>
      <c r="C124" s="292" t="s">
        <v>337</v>
      </c>
      <c r="D124" s="293"/>
      <c r="E124" s="317"/>
      <c r="F124" s="97"/>
      <c r="G124" s="78"/>
      <c r="H124" s="73"/>
      <c r="I124" s="54">
        <v>0</v>
      </c>
      <c r="J124" s="7" t="s">
        <v>55</v>
      </c>
      <c r="K124" s="7">
        <v>1</v>
      </c>
      <c r="L124" s="73">
        <v>58849</v>
      </c>
      <c r="M124" s="73"/>
      <c r="N124" s="73"/>
      <c r="O124" s="73"/>
      <c r="P124" s="73" t="str">
        <f>IF(I124=3,1,"")</f>
        <v/>
      </c>
      <c r="Q124" s="73" t="str">
        <f>IF(I124=2,1,"")</f>
        <v/>
      </c>
      <c r="R124" s="73" t="str">
        <f>IF(I124=1,1,"")</f>
        <v/>
      </c>
      <c r="S124" s="73"/>
      <c r="T124" s="73"/>
    </row>
    <row r="125" spans="1:20" ht="37.5" customHeight="1" x14ac:dyDescent="0.15">
      <c r="A125" s="90"/>
      <c r="B125" s="96"/>
      <c r="C125" s="292" t="s">
        <v>338</v>
      </c>
      <c r="D125" s="293"/>
      <c r="E125" s="317"/>
      <c r="F125" s="97"/>
      <c r="G125" s="78"/>
      <c r="H125" s="73"/>
      <c r="I125" s="54">
        <v>0</v>
      </c>
      <c r="J125" s="7" t="s">
        <v>55</v>
      </c>
      <c r="K125" s="7">
        <v>2</v>
      </c>
      <c r="L125" s="73">
        <v>58850</v>
      </c>
      <c r="M125" s="73"/>
      <c r="N125" s="73"/>
      <c r="O125" s="73"/>
      <c r="P125" s="73" t="str">
        <f>IF(I125=3,1,"")</f>
        <v/>
      </c>
      <c r="Q125" s="73" t="str">
        <f>IF(I125=2,1,"")</f>
        <v/>
      </c>
      <c r="R125" s="73" t="str">
        <f>IF(I125=1,1,"")</f>
        <v/>
      </c>
      <c r="S125" s="73"/>
      <c r="T125" s="73"/>
    </row>
    <row r="126" spans="1:20" ht="37.5" customHeight="1" thickBot="1" x14ac:dyDescent="0.2">
      <c r="A126" s="90"/>
      <c r="B126" s="96"/>
      <c r="C126" s="292" t="s">
        <v>339</v>
      </c>
      <c r="D126" s="293"/>
      <c r="E126" s="317"/>
      <c r="F126" s="97"/>
      <c r="G126" s="78"/>
      <c r="H126" s="73"/>
      <c r="I126" s="54">
        <v>0</v>
      </c>
      <c r="J126" s="7" t="s">
        <v>55</v>
      </c>
      <c r="K126" s="7">
        <v>3</v>
      </c>
      <c r="L126" s="73">
        <v>58851</v>
      </c>
      <c r="M126" s="73"/>
      <c r="N126" s="73"/>
      <c r="O126" s="73"/>
      <c r="P126" s="73" t="str">
        <f>IF(I126=3,1,"")</f>
        <v/>
      </c>
      <c r="Q126" s="73" t="str">
        <f>IF(I126=2,1,"")</f>
        <v/>
      </c>
      <c r="R126" s="73" t="str">
        <f>IF(I126=1,1,"")</f>
        <v/>
      </c>
      <c r="S126" s="73"/>
      <c r="T126" s="73"/>
    </row>
    <row r="127" spans="1:20" ht="20.25" customHeight="1" x14ac:dyDescent="0.15">
      <c r="A127" s="98"/>
      <c r="B127" s="318" t="s">
        <v>340</v>
      </c>
      <c r="C127" s="319"/>
      <c r="D127" s="320" t="str">
        <f>IF(AND(LEN(SBcaseB1_1)&lt;&gt;0,COUNT(R123:R126)=3),SBcheckBB_1,(IF(LEN(SBcheckBA_1)&lt;&gt;0,SBcheckBA_1, SBcheckBB_1)))</f>
        <v>評価項目1の講評を入力してください</v>
      </c>
      <c r="E127" s="320"/>
      <c r="F127" s="321"/>
      <c r="H127" s="73"/>
      <c r="I127" s="54"/>
      <c r="J127" s="7" t="s">
        <v>56</v>
      </c>
      <c r="K127" s="7"/>
      <c r="L127" s="73"/>
      <c r="M127" s="73"/>
      <c r="N127" s="73"/>
      <c r="O127" s="73"/>
      <c r="P127" s="73"/>
      <c r="Q127" s="73"/>
      <c r="R127" s="73"/>
      <c r="S127" s="73"/>
      <c r="T127" s="73"/>
    </row>
    <row r="128" spans="1:20" s="102" customFormat="1" ht="21" customHeight="1" x14ac:dyDescent="0.15">
      <c r="A128" s="109"/>
      <c r="B128" s="301"/>
      <c r="C128" s="302"/>
      <c r="D128" s="302"/>
      <c r="E128" s="302"/>
      <c r="F128" s="303"/>
      <c r="G128" s="2" t="str">
        <f>IF(LEN(B128)=0,"",IF(40-LEN(B128)&gt;0,"残り" &amp; 40-LEN(B128) &amp; "文字",IF(40-LEN(B128)=0,"","文字数がオーバーしています")))</f>
        <v/>
      </c>
      <c r="H128" s="99"/>
      <c r="I128" s="100"/>
      <c r="J128" s="7" t="s">
        <v>77</v>
      </c>
      <c r="K128" s="99"/>
      <c r="L128" s="99"/>
      <c r="M128" s="101"/>
      <c r="N128" s="101"/>
      <c r="O128" s="101"/>
      <c r="P128" s="101"/>
      <c r="Q128" s="101"/>
      <c r="R128" s="101"/>
      <c r="S128" s="73"/>
      <c r="T128" s="101"/>
    </row>
    <row r="129" spans="1:21" s="102" customFormat="1" ht="65.099999999999994" customHeight="1" x14ac:dyDescent="0.15">
      <c r="A129" s="110"/>
      <c r="B129" s="304"/>
      <c r="C129" s="305"/>
      <c r="D129" s="305"/>
      <c r="E129" s="305"/>
      <c r="F129" s="306"/>
      <c r="G129" s="2" t="str">
        <f>IF(LEN(B129)=0,"",IF(256-LEN(B129)&gt;0,"残り" &amp; 256-LEN(B129) &amp; "文字",IF(256-LEN(B129)=0,"","文字数がオーバーしています")))</f>
        <v/>
      </c>
      <c r="H129" s="99"/>
      <c r="I129" s="100"/>
      <c r="J129" s="7" t="s">
        <v>80</v>
      </c>
      <c r="K129" s="99"/>
      <c r="L129" s="99"/>
      <c r="M129" s="101"/>
      <c r="N129" s="101"/>
      <c r="O129" s="101"/>
      <c r="P129" s="101"/>
      <c r="Q129" s="101"/>
      <c r="R129" s="101"/>
      <c r="S129" s="73"/>
      <c r="T129" s="101"/>
    </row>
    <row r="130" spans="1:21" s="102" customFormat="1" ht="21" customHeight="1" x14ac:dyDescent="0.15">
      <c r="A130" s="110"/>
      <c r="B130" s="307"/>
      <c r="C130" s="308"/>
      <c r="D130" s="308"/>
      <c r="E130" s="308"/>
      <c r="F130" s="309"/>
      <c r="G130" s="2" t="str">
        <f>IF(LEN(B130)=0,"",IF(40-LEN(B130)&gt;0,"残り" &amp; 40-LEN(B130) &amp; "文字",IF(40-LEN(B130)=0,"","文字数がオーバーしています")))</f>
        <v/>
      </c>
      <c r="H130" s="99"/>
      <c r="I130" s="100"/>
      <c r="J130" s="7" t="s">
        <v>78</v>
      </c>
      <c r="K130" s="99"/>
      <c r="L130" s="99"/>
      <c r="M130" s="101"/>
      <c r="N130" s="101"/>
      <c r="O130" s="101"/>
      <c r="P130" s="101"/>
      <c r="Q130" s="101"/>
      <c r="R130" s="101"/>
      <c r="S130" s="73"/>
      <c r="T130" s="101"/>
    </row>
    <row r="131" spans="1:21" s="102" customFormat="1" ht="65.099999999999994" customHeight="1" x14ac:dyDescent="0.15">
      <c r="A131" s="110"/>
      <c r="B131" s="310"/>
      <c r="C131" s="310"/>
      <c r="D131" s="310"/>
      <c r="E131" s="310"/>
      <c r="F131" s="311"/>
      <c r="G131" s="2" t="str">
        <f>IF(LEN(B131)=0,"",IF(256-LEN(B131)&gt;0,"残り" &amp; 256-LEN(B131) &amp; "文字",IF(256-LEN(B131)=0,"","文字数がオーバーしています")))</f>
        <v/>
      </c>
      <c r="H131" s="99"/>
      <c r="I131" s="100"/>
      <c r="J131" s="7" t="s">
        <v>81</v>
      </c>
      <c r="K131" s="99"/>
      <c r="L131" s="99"/>
      <c r="M131" s="101"/>
      <c r="N131" s="101"/>
      <c r="O131" s="101"/>
      <c r="P131" s="101"/>
      <c r="Q131" s="101"/>
      <c r="R131" s="101"/>
      <c r="S131" s="73"/>
      <c r="T131" s="101"/>
    </row>
    <row r="132" spans="1:21" s="102" customFormat="1" ht="21" customHeight="1" x14ac:dyDescent="0.15">
      <c r="A132" s="110"/>
      <c r="B132" s="307"/>
      <c r="C132" s="308"/>
      <c r="D132" s="308"/>
      <c r="E132" s="308"/>
      <c r="F132" s="309"/>
      <c r="G132" s="2" t="str">
        <f>IF(LEN(B132)=0,"",IF(40-LEN(B132)&gt;0,"残り" &amp; 40-LEN(B132) &amp; "文字",IF(40-LEN(B132)=0,"","文字数がオーバーしています")))</f>
        <v/>
      </c>
      <c r="H132" s="99"/>
      <c r="I132" s="100"/>
      <c r="J132" s="7" t="s">
        <v>79</v>
      </c>
      <c r="K132" s="99"/>
      <c r="L132" s="99"/>
      <c r="M132" s="101"/>
      <c r="N132" s="101"/>
      <c r="O132" s="101"/>
      <c r="P132" s="101"/>
      <c r="Q132" s="101"/>
      <c r="R132" s="101"/>
      <c r="S132" s="73"/>
      <c r="T132" s="101"/>
    </row>
    <row r="133" spans="1:21" s="102" customFormat="1" ht="65.099999999999994" customHeight="1" thickBot="1" x14ac:dyDescent="0.2">
      <c r="A133" s="103"/>
      <c r="B133" s="312"/>
      <c r="C133" s="312"/>
      <c r="D133" s="312"/>
      <c r="E133" s="312"/>
      <c r="F133" s="313"/>
      <c r="G133" s="2" t="str">
        <f>IF(LEN(B133)=0,"",IF(256-LEN(B133)&gt;0,"残り" &amp; 256-LEN(B133) &amp; "文字",IF(256-LEN(B133)=0,"","文字数がオーバーしています")))</f>
        <v/>
      </c>
      <c r="H133" s="99"/>
      <c r="I133" s="100"/>
      <c r="J133" s="7" t="s">
        <v>82</v>
      </c>
      <c r="K133" s="99"/>
      <c r="L133" s="99"/>
      <c r="M133" s="101"/>
      <c r="N133" s="101"/>
      <c r="O133" s="101"/>
      <c r="P133" s="101"/>
      <c r="Q133" s="101"/>
      <c r="R133" s="101"/>
      <c r="S133" s="73"/>
      <c r="T133" s="101"/>
    </row>
    <row r="134" spans="1:21" ht="14.25" thickTop="1" x14ac:dyDescent="0.15">
      <c r="A134" s="90">
        <v>2</v>
      </c>
      <c r="B134" s="91" t="s">
        <v>167</v>
      </c>
      <c r="C134" s="323" t="str">
        <f>IF(U134=FALSE,"この評価項目は入力できません",IF((MIN(I137:I142)=0),"標準項目の「あり」「なし」を選択してください",""))</f>
        <v>この評価項目は入力できません</v>
      </c>
      <c r="D134" s="323"/>
      <c r="E134" s="323"/>
      <c r="F134" s="324"/>
      <c r="H134" s="73"/>
      <c r="I134" s="54"/>
      <c r="J134" s="7" t="s">
        <v>66</v>
      </c>
      <c r="K134" s="7"/>
      <c r="L134" s="73"/>
      <c r="M134" s="73"/>
      <c r="N134" s="73"/>
      <c r="O134" s="73"/>
      <c r="P134" s="73"/>
      <c r="Q134" s="73"/>
      <c r="R134" s="73"/>
      <c r="S134" s="73"/>
      <c r="T134" s="73"/>
      <c r="U134" s="21" t="b">
        <f>評価結果報告書!S23</f>
        <v>0</v>
      </c>
    </row>
    <row r="135" spans="1:21" s="95" customFormat="1" ht="37.5" customHeight="1" x14ac:dyDescent="0.15">
      <c r="A135" s="92" t="s">
        <v>57</v>
      </c>
      <c r="B135" s="271" t="s">
        <v>341</v>
      </c>
      <c r="C135" s="272"/>
      <c r="D135" s="325" t="str">
        <f xml:space="preserve"> "評点（" &amp; REPT("○",COUNT(P137:P142)) &amp; REPT("●",COUNT(Q137:Q142)) &amp; "）"</f>
        <v>評点（）</v>
      </c>
      <c r="E135" s="325"/>
      <c r="F135" s="112" t="str">
        <f>IF(COUNT(R137:R142)&gt;0,"・非該当" &amp; COUNT(R137:R142),"")</f>
        <v/>
      </c>
      <c r="G135" s="78"/>
      <c r="H135" s="93"/>
      <c r="I135" s="94" t="str">
        <f>IF(MIN(I137:I142)=0,"",IF(COUNT(P137:Q142)=0,"-",IF(COUNT(P137:Q142)=COUNT(P137:P142),"A",IF(COUNT(P137:P142)=0,"C","B"))))</f>
        <v/>
      </c>
      <c r="J135" s="7" t="s">
        <v>51</v>
      </c>
      <c r="K135" s="94">
        <v>2</v>
      </c>
      <c r="L135" s="93">
        <v>17085</v>
      </c>
      <c r="M135" s="93"/>
      <c r="N135" s="93"/>
      <c r="O135" s="93"/>
      <c r="P135" s="93"/>
      <c r="Q135" s="93"/>
      <c r="R135" s="93"/>
      <c r="S135" s="73"/>
      <c r="T135" s="93"/>
    </row>
    <row r="136" spans="1:21" x14ac:dyDescent="0.15">
      <c r="A136" s="90"/>
      <c r="B136" s="111" t="s">
        <v>52</v>
      </c>
      <c r="C136" s="314" t="s">
        <v>53</v>
      </c>
      <c r="D136" s="315"/>
      <c r="E136" s="315"/>
      <c r="F136" s="316"/>
      <c r="H136" s="73"/>
      <c r="I136" s="54"/>
      <c r="J136" s="7" t="s">
        <v>54</v>
      </c>
      <c r="K136" s="7"/>
      <c r="L136" s="73"/>
      <c r="M136" s="73"/>
      <c r="N136" s="73"/>
      <c r="O136" s="73"/>
      <c r="P136" s="73"/>
      <c r="Q136" s="73"/>
      <c r="R136" s="73"/>
      <c r="S136" s="73"/>
      <c r="T136" s="73"/>
    </row>
    <row r="137" spans="1:21" ht="37.5" customHeight="1" x14ac:dyDescent="0.15">
      <c r="A137" s="90"/>
      <c r="B137" s="96"/>
      <c r="C137" s="292" t="s">
        <v>342</v>
      </c>
      <c r="D137" s="293"/>
      <c r="E137" s="317"/>
      <c r="F137" s="97"/>
      <c r="G137" s="78"/>
      <c r="H137" s="73"/>
      <c r="I137" s="54">
        <v>0</v>
      </c>
      <c r="J137" s="7" t="s">
        <v>55</v>
      </c>
      <c r="K137" s="7">
        <v>1</v>
      </c>
      <c r="L137" s="73">
        <v>58852</v>
      </c>
      <c r="M137" s="73"/>
      <c r="N137" s="73"/>
      <c r="O137" s="73"/>
      <c r="P137" s="73" t="str">
        <f t="shared" ref="P137:P142" si="0">IF(I137=3,1,"")</f>
        <v/>
      </c>
      <c r="Q137" s="73" t="str">
        <f t="shared" ref="Q137:Q142" si="1">IF(I137=2,1,"")</f>
        <v/>
      </c>
      <c r="R137" s="73" t="str">
        <f t="shared" ref="R137:R142" si="2">IF(I137=1,1,"")</f>
        <v/>
      </c>
      <c r="S137" s="73"/>
      <c r="T137" s="73"/>
    </row>
    <row r="138" spans="1:21" ht="37.5" customHeight="1" x14ac:dyDescent="0.15">
      <c r="A138" s="90"/>
      <c r="B138" s="96"/>
      <c r="C138" s="292" t="s">
        <v>343</v>
      </c>
      <c r="D138" s="293"/>
      <c r="E138" s="317"/>
      <c r="F138" s="97"/>
      <c r="G138" s="78"/>
      <c r="H138" s="73"/>
      <c r="I138" s="54">
        <v>0</v>
      </c>
      <c r="J138" s="7" t="s">
        <v>55</v>
      </c>
      <c r="K138" s="7">
        <v>2</v>
      </c>
      <c r="L138" s="73">
        <v>58853</v>
      </c>
      <c r="M138" s="73"/>
      <c r="N138" s="73"/>
      <c r="O138" s="73"/>
      <c r="P138" s="73" t="str">
        <f t="shared" si="0"/>
        <v/>
      </c>
      <c r="Q138" s="73" t="str">
        <f t="shared" si="1"/>
        <v/>
      </c>
      <c r="R138" s="73" t="str">
        <f t="shared" si="2"/>
        <v/>
      </c>
      <c r="S138" s="73"/>
      <c r="T138" s="73"/>
    </row>
    <row r="139" spans="1:21" ht="37.5" customHeight="1" x14ac:dyDescent="0.15">
      <c r="A139" s="90"/>
      <c r="B139" s="96"/>
      <c r="C139" s="292" t="s">
        <v>344</v>
      </c>
      <c r="D139" s="293"/>
      <c r="E139" s="317"/>
      <c r="F139" s="97"/>
      <c r="G139" s="78"/>
      <c r="H139" s="73"/>
      <c r="I139" s="54">
        <v>0</v>
      </c>
      <c r="J139" s="7" t="s">
        <v>55</v>
      </c>
      <c r="K139" s="7">
        <v>3</v>
      </c>
      <c r="L139" s="73">
        <v>58854</v>
      </c>
      <c r="M139" s="73"/>
      <c r="N139" s="73"/>
      <c r="O139" s="73"/>
      <c r="P139" s="73" t="str">
        <f t="shared" si="0"/>
        <v/>
      </c>
      <c r="Q139" s="73" t="str">
        <f t="shared" si="1"/>
        <v/>
      </c>
      <c r="R139" s="73" t="str">
        <f t="shared" si="2"/>
        <v/>
      </c>
      <c r="S139" s="73"/>
      <c r="T139" s="73"/>
    </row>
    <row r="140" spans="1:21" ht="37.5" customHeight="1" x14ac:dyDescent="0.15">
      <c r="A140" s="90"/>
      <c r="B140" s="96"/>
      <c r="C140" s="292" t="s">
        <v>345</v>
      </c>
      <c r="D140" s="293"/>
      <c r="E140" s="317"/>
      <c r="F140" s="97"/>
      <c r="G140" s="78"/>
      <c r="H140" s="73"/>
      <c r="I140" s="54">
        <v>0</v>
      </c>
      <c r="J140" s="7" t="s">
        <v>55</v>
      </c>
      <c r="K140" s="7">
        <v>4</v>
      </c>
      <c r="L140" s="73">
        <v>58855</v>
      </c>
      <c r="M140" s="73"/>
      <c r="N140" s="73"/>
      <c r="O140" s="73"/>
      <c r="P140" s="73" t="str">
        <f t="shared" si="0"/>
        <v/>
      </c>
      <c r="Q140" s="73" t="str">
        <f t="shared" si="1"/>
        <v/>
      </c>
      <c r="R140" s="73" t="str">
        <f t="shared" si="2"/>
        <v/>
      </c>
      <c r="S140" s="73"/>
      <c r="T140" s="73"/>
    </row>
    <row r="141" spans="1:21" ht="37.5" customHeight="1" x14ac:dyDescent="0.15">
      <c r="A141" s="90"/>
      <c r="B141" s="96"/>
      <c r="C141" s="292" t="s">
        <v>346</v>
      </c>
      <c r="D141" s="293"/>
      <c r="E141" s="317"/>
      <c r="F141" s="97"/>
      <c r="G141" s="78"/>
      <c r="H141" s="73"/>
      <c r="I141" s="54">
        <v>0</v>
      </c>
      <c r="J141" s="7" t="s">
        <v>55</v>
      </c>
      <c r="K141" s="7">
        <v>5</v>
      </c>
      <c r="L141" s="73">
        <v>58856</v>
      </c>
      <c r="M141" s="73"/>
      <c r="N141" s="73"/>
      <c r="O141" s="73"/>
      <c r="P141" s="73" t="str">
        <f t="shared" si="0"/>
        <v/>
      </c>
      <c r="Q141" s="73" t="str">
        <f t="shared" si="1"/>
        <v/>
      </c>
      <c r="R141" s="73" t="str">
        <f t="shared" si="2"/>
        <v/>
      </c>
      <c r="S141" s="73"/>
      <c r="T141" s="73"/>
    </row>
    <row r="142" spans="1:21" ht="37.5" customHeight="1" thickBot="1" x14ac:dyDescent="0.2">
      <c r="A142" s="90"/>
      <c r="B142" s="96"/>
      <c r="C142" s="292" t="s">
        <v>347</v>
      </c>
      <c r="D142" s="293"/>
      <c r="E142" s="317"/>
      <c r="F142" s="97"/>
      <c r="G142" s="78"/>
      <c r="H142" s="73"/>
      <c r="I142" s="54">
        <v>0</v>
      </c>
      <c r="J142" s="7" t="s">
        <v>55</v>
      </c>
      <c r="K142" s="7">
        <v>6</v>
      </c>
      <c r="L142" s="73">
        <v>58857</v>
      </c>
      <c r="M142" s="73"/>
      <c r="N142" s="73"/>
      <c r="O142" s="73"/>
      <c r="P142" s="73" t="str">
        <f t="shared" si="0"/>
        <v/>
      </c>
      <c r="Q142" s="73" t="str">
        <f t="shared" si="1"/>
        <v/>
      </c>
      <c r="R142" s="73" t="str">
        <f t="shared" si="2"/>
        <v/>
      </c>
      <c r="S142" s="73"/>
      <c r="T142" s="73"/>
    </row>
    <row r="143" spans="1:21" ht="20.25" customHeight="1" x14ac:dyDescent="0.15">
      <c r="A143" s="98"/>
      <c r="B143" s="318" t="s">
        <v>348</v>
      </c>
      <c r="C143" s="319"/>
      <c r="D143" s="320" t="str">
        <f>IF(U134=FALSE,"この評価項目は入力できません",IF(AND(LEN(SBcaseB1_2)&lt;&gt;0,COUNT(R136:R142)=6),SBcheckBB_2,(IF(LEN(SBcheckBA_2)&lt;&gt;0,SBcheckBA_2, SBcheckBB_2))))</f>
        <v>この評価項目は入力できません</v>
      </c>
      <c r="E143" s="320"/>
      <c r="F143" s="321"/>
      <c r="H143" s="73"/>
      <c r="I143" s="54"/>
      <c r="J143" s="7" t="s">
        <v>56</v>
      </c>
      <c r="K143" s="7"/>
      <c r="L143" s="73"/>
      <c r="M143" s="73"/>
      <c r="N143" s="73"/>
      <c r="O143" s="73"/>
      <c r="P143" s="73"/>
      <c r="Q143" s="73"/>
      <c r="R143" s="73"/>
      <c r="S143" s="73"/>
      <c r="T143" s="73"/>
    </row>
    <row r="144" spans="1:21" s="102" customFormat="1" ht="21" customHeight="1" x14ac:dyDescent="0.15">
      <c r="A144" s="109"/>
      <c r="B144" s="301"/>
      <c r="C144" s="302"/>
      <c r="D144" s="302"/>
      <c r="E144" s="302"/>
      <c r="F144" s="303"/>
      <c r="G144" s="2" t="str">
        <f>IF(LEN(B144)=0,"",IF(40-LEN(B144)&gt;0,"残り" &amp; 40-LEN(B144) &amp; "文字",IF(40-LEN(B144)=0,"","文字数がオーバーしています")))</f>
        <v/>
      </c>
      <c r="H144" s="99"/>
      <c r="I144" s="100"/>
      <c r="J144" s="7" t="s">
        <v>77</v>
      </c>
      <c r="K144" s="99"/>
      <c r="L144" s="99"/>
      <c r="M144" s="101"/>
      <c r="N144" s="101"/>
      <c r="O144" s="101"/>
      <c r="P144" s="101"/>
      <c r="Q144" s="101"/>
      <c r="R144" s="101"/>
      <c r="S144" s="73"/>
      <c r="T144" s="101"/>
    </row>
    <row r="145" spans="1:20" s="102" customFormat="1" ht="65.099999999999994" customHeight="1" x14ac:dyDescent="0.15">
      <c r="A145" s="110"/>
      <c r="B145" s="304"/>
      <c r="C145" s="305"/>
      <c r="D145" s="305"/>
      <c r="E145" s="305"/>
      <c r="F145" s="306"/>
      <c r="G145" s="2" t="str">
        <f>IF(LEN(B145)=0,"",IF(256-LEN(B145)&gt;0,"残り" &amp; 256-LEN(B145) &amp; "文字",IF(256-LEN(B145)=0,"","文字数がオーバーしています")))</f>
        <v/>
      </c>
      <c r="H145" s="99"/>
      <c r="I145" s="100"/>
      <c r="J145" s="7" t="s">
        <v>80</v>
      </c>
      <c r="K145" s="99"/>
      <c r="L145" s="99"/>
      <c r="M145" s="101"/>
      <c r="N145" s="101"/>
      <c r="O145" s="101"/>
      <c r="P145" s="101"/>
      <c r="Q145" s="101"/>
      <c r="R145" s="101"/>
      <c r="S145" s="73"/>
      <c r="T145" s="101"/>
    </row>
    <row r="146" spans="1:20" s="102" customFormat="1" ht="21" customHeight="1" x14ac:dyDescent="0.15">
      <c r="A146" s="110"/>
      <c r="B146" s="307"/>
      <c r="C146" s="308"/>
      <c r="D146" s="308"/>
      <c r="E146" s="308"/>
      <c r="F146" s="309"/>
      <c r="G146" s="2" t="str">
        <f>IF(LEN(B146)=0,"",IF(40-LEN(B146)&gt;0,"残り" &amp; 40-LEN(B146) &amp; "文字",IF(40-LEN(B146)=0,"","文字数がオーバーしています")))</f>
        <v/>
      </c>
      <c r="H146" s="99"/>
      <c r="I146" s="100"/>
      <c r="J146" s="7" t="s">
        <v>78</v>
      </c>
      <c r="K146" s="99"/>
      <c r="L146" s="99"/>
      <c r="M146" s="101"/>
      <c r="N146" s="101"/>
      <c r="O146" s="101"/>
      <c r="P146" s="101"/>
      <c r="Q146" s="101"/>
      <c r="R146" s="101"/>
      <c r="S146" s="73"/>
      <c r="T146" s="101"/>
    </row>
    <row r="147" spans="1:20" s="102" customFormat="1" ht="65.099999999999994" customHeight="1" x14ac:dyDescent="0.15">
      <c r="A147" s="110"/>
      <c r="B147" s="310"/>
      <c r="C147" s="310"/>
      <c r="D147" s="310"/>
      <c r="E147" s="310"/>
      <c r="F147" s="311"/>
      <c r="G147" s="2" t="str">
        <f>IF(LEN(B147)=0,"",IF(256-LEN(B147)&gt;0,"残り" &amp; 256-LEN(B147) &amp; "文字",IF(256-LEN(B147)=0,"","文字数がオーバーしています")))</f>
        <v/>
      </c>
      <c r="H147" s="99"/>
      <c r="I147" s="100"/>
      <c r="J147" s="7" t="s">
        <v>81</v>
      </c>
      <c r="K147" s="99"/>
      <c r="L147" s="99"/>
      <c r="M147" s="101"/>
      <c r="N147" s="101"/>
      <c r="O147" s="101"/>
      <c r="P147" s="101"/>
      <c r="Q147" s="101"/>
      <c r="R147" s="101"/>
      <c r="S147" s="73"/>
      <c r="T147" s="101"/>
    </row>
    <row r="148" spans="1:20" s="102" customFormat="1" ht="21" customHeight="1" x14ac:dyDescent="0.15">
      <c r="A148" s="110"/>
      <c r="B148" s="307"/>
      <c r="C148" s="308"/>
      <c r="D148" s="308"/>
      <c r="E148" s="308"/>
      <c r="F148" s="309"/>
      <c r="G148" s="2" t="str">
        <f>IF(LEN(B148)=0,"",IF(40-LEN(B148)&gt;0,"残り" &amp; 40-LEN(B148) &amp; "文字",IF(40-LEN(B148)=0,"","文字数がオーバーしています")))</f>
        <v/>
      </c>
      <c r="H148" s="99"/>
      <c r="I148" s="100"/>
      <c r="J148" s="7" t="s">
        <v>79</v>
      </c>
      <c r="K148" s="99"/>
      <c r="L148" s="99"/>
      <c r="M148" s="101"/>
      <c r="N148" s="101"/>
      <c r="O148" s="101"/>
      <c r="P148" s="101"/>
      <c r="Q148" s="101"/>
      <c r="R148" s="101"/>
      <c r="S148" s="73"/>
      <c r="T148" s="101"/>
    </row>
    <row r="149" spans="1:20" s="102" customFormat="1" ht="65.099999999999994" customHeight="1" thickBot="1" x14ac:dyDescent="0.2">
      <c r="A149" s="103"/>
      <c r="B149" s="312"/>
      <c r="C149" s="312"/>
      <c r="D149" s="312"/>
      <c r="E149" s="312"/>
      <c r="F149" s="313"/>
      <c r="G149" s="2" t="str">
        <f>IF(LEN(B149)=0,"",IF(256-LEN(B149)&gt;0,"残り" &amp; 256-LEN(B149) &amp; "文字",IF(256-LEN(B149)=0,"","文字数がオーバーしています")))</f>
        <v/>
      </c>
      <c r="H149" s="99"/>
      <c r="I149" s="100"/>
      <c r="J149" s="7" t="s">
        <v>82</v>
      </c>
      <c r="K149" s="99"/>
      <c r="L149" s="99"/>
      <c r="M149" s="101"/>
      <c r="N149" s="101"/>
      <c r="O149" s="101"/>
      <c r="P149" s="101"/>
      <c r="Q149" s="101"/>
      <c r="R149" s="101"/>
      <c r="S149" s="73"/>
      <c r="T149" s="101"/>
    </row>
    <row r="150" spans="1:20" ht="14.25" thickTop="1" x14ac:dyDescent="0.15">
      <c r="A150" s="90">
        <v>3</v>
      </c>
      <c r="B150" s="91" t="s">
        <v>171</v>
      </c>
      <c r="C150" s="323" t="str">
        <f>IF((MIN(I153:I157)=0),"標準項目の「あり」「なし」を選択してください","")</f>
        <v>標準項目の「あり」「なし」を選択してください</v>
      </c>
      <c r="D150" s="323"/>
      <c r="E150" s="323"/>
      <c r="F150" s="324"/>
      <c r="H150" s="73"/>
      <c r="I150" s="54"/>
      <c r="J150" s="7" t="s">
        <v>66</v>
      </c>
      <c r="K150" s="7"/>
      <c r="L150" s="73"/>
      <c r="M150" s="73"/>
      <c r="N150" s="73"/>
      <c r="O150" s="73"/>
      <c r="P150" s="73"/>
      <c r="Q150" s="73"/>
      <c r="R150" s="73"/>
      <c r="S150" s="73"/>
      <c r="T150" s="73"/>
    </row>
    <row r="151" spans="1:20" s="95" customFormat="1" ht="37.5" customHeight="1" x14ac:dyDescent="0.15">
      <c r="A151" s="92" t="s">
        <v>57</v>
      </c>
      <c r="B151" s="271" t="s">
        <v>349</v>
      </c>
      <c r="C151" s="272"/>
      <c r="D151" s="325" t="str">
        <f xml:space="preserve"> "評点（" &amp; REPT("○",COUNT(P153:P157)) &amp; REPT("●",COUNT(Q153:Q157)) &amp; "）"</f>
        <v>評点（）</v>
      </c>
      <c r="E151" s="325"/>
      <c r="F151" s="112" t="str">
        <f>IF(COUNT(R153:R157)&gt;0,"・非該当" &amp; COUNT(R153:R157),"")</f>
        <v/>
      </c>
      <c r="G151" s="78"/>
      <c r="H151" s="93"/>
      <c r="I151" s="94" t="str">
        <f>IF(MIN(I153:I157)=0,"",IF(COUNT(P153:Q157)=0,"-",IF(COUNT(P153:Q157)=COUNT(P153:P157),"A",IF(COUNT(P153:P157)=0,"C","B"))))</f>
        <v/>
      </c>
      <c r="J151" s="7" t="s">
        <v>51</v>
      </c>
      <c r="K151" s="94">
        <v>3</v>
      </c>
      <c r="L151" s="93">
        <v>17086</v>
      </c>
      <c r="M151" s="93"/>
      <c r="N151" s="93"/>
      <c r="O151" s="93"/>
      <c r="P151" s="93"/>
      <c r="Q151" s="93"/>
      <c r="R151" s="93"/>
      <c r="S151" s="73"/>
      <c r="T151" s="93"/>
    </row>
    <row r="152" spans="1:20" x14ac:dyDescent="0.15">
      <c r="A152" s="90"/>
      <c r="B152" s="111" t="s">
        <v>52</v>
      </c>
      <c r="C152" s="314" t="s">
        <v>53</v>
      </c>
      <c r="D152" s="315"/>
      <c r="E152" s="315"/>
      <c r="F152" s="316"/>
      <c r="H152" s="73"/>
      <c r="I152" s="54"/>
      <c r="J152" s="7" t="s">
        <v>54</v>
      </c>
      <c r="K152" s="7"/>
      <c r="L152" s="73"/>
      <c r="M152" s="73"/>
      <c r="N152" s="73"/>
      <c r="O152" s="73"/>
      <c r="P152" s="73"/>
      <c r="Q152" s="73"/>
      <c r="R152" s="73"/>
      <c r="S152" s="73"/>
      <c r="T152" s="73"/>
    </row>
    <row r="153" spans="1:20" ht="37.5" customHeight="1" x14ac:dyDescent="0.15">
      <c r="A153" s="90"/>
      <c r="B153" s="96"/>
      <c r="C153" s="292" t="s">
        <v>350</v>
      </c>
      <c r="D153" s="293"/>
      <c r="E153" s="317"/>
      <c r="F153" s="97"/>
      <c r="G153" s="78"/>
      <c r="H153" s="73"/>
      <c r="I153" s="54">
        <v>0</v>
      </c>
      <c r="J153" s="7" t="s">
        <v>55</v>
      </c>
      <c r="K153" s="7">
        <v>1</v>
      </c>
      <c r="L153" s="73">
        <v>58858</v>
      </c>
      <c r="M153" s="73"/>
      <c r="N153" s="73"/>
      <c r="O153" s="73"/>
      <c r="P153" s="73" t="str">
        <f>IF(I153=3,1,"")</f>
        <v/>
      </c>
      <c r="Q153" s="73" t="str">
        <f>IF(I153=2,1,"")</f>
        <v/>
      </c>
      <c r="R153" s="73" t="str">
        <f>IF(I153=1,1,"")</f>
        <v/>
      </c>
      <c r="S153" s="73"/>
      <c r="T153" s="73"/>
    </row>
    <row r="154" spans="1:20" ht="37.5" customHeight="1" x14ac:dyDescent="0.15">
      <c r="A154" s="90"/>
      <c r="B154" s="96"/>
      <c r="C154" s="292" t="s">
        <v>351</v>
      </c>
      <c r="D154" s="293"/>
      <c r="E154" s="317"/>
      <c r="F154" s="97"/>
      <c r="G154" s="78"/>
      <c r="H154" s="73"/>
      <c r="I154" s="54">
        <v>0</v>
      </c>
      <c r="J154" s="7" t="s">
        <v>55</v>
      </c>
      <c r="K154" s="7">
        <v>2</v>
      </c>
      <c r="L154" s="73">
        <v>58859</v>
      </c>
      <c r="M154" s="73"/>
      <c r="N154" s="73"/>
      <c r="O154" s="73"/>
      <c r="P154" s="73" t="str">
        <f>IF(I154=3,1,"")</f>
        <v/>
      </c>
      <c r="Q154" s="73" t="str">
        <f>IF(I154=2,1,"")</f>
        <v/>
      </c>
      <c r="R154" s="73" t="str">
        <f>IF(I154=1,1,"")</f>
        <v/>
      </c>
      <c r="S154" s="73"/>
      <c r="T154" s="73"/>
    </row>
    <row r="155" spans="1:20" ht="37.5" customHeight="1" x14ac:dyDescent="0.15">
      <c r="A155" s="90"/>
      <c r="B155" s="96"/>
      <c r="C155" s="292" t="s">
        <v>352</v>
      </c>
      <c r="D155" s="293"/>
      <c r="E155" s="317"/>
      <c r="F155" s="97"/>
      <c r="G155" s="78"/>
      <c r="H155" s="73"/>
      <c r="I155" s="54">
        <v>0</v>
      </c>
      <c r="J155" s="7" t="s">
        <v>55</v>
      </c>
      <c r="K155" s="7">
        <v>3</v>
      </c>
      <c r="L155" s="73">
        <v>58860</v>
      </c>
      <c r="M155" s="73"/>
      <c r="N155" s="73"/>
      <c r="O155" s="73"/>
      <c r="P155" s="73" t="str">
        <f>IF(I155=3,1,"")</f>
        <v/>
      </c>
      <c r="Q155" s="73" t="str">
        <f>IF(I155=2,1,"")</f>
        <v/>
      </c>
      <c r="R155" s="73" t="str">
        <f>IF(I155=1,1,"")</f>
        <v/>
      </c>
      <c r="S155" s="73"/>
      <c r="T155" s="73"/>
    </row>
    <row r="156" spans="1:20" ht="37.5" customHeight="1" x14ac:dyDescent="0.15">
      <c r="A156" s="90"/>
      <c r="B156" s="96"/>
      <c r="C156" s="292" t="s">
        <v>353</v>
      </c>
      <c r="D156" s="293"/>
      <c r="E156" s="317"/>
      <c r="F156" s="97"/>
      <c r="G156" s="78"/>
      <c r="H156" s="73"/>
      <c r="I156" s="54">
        <v>0</v>
      </c>
      <c r="J156" s="7" t="s">
        <v>55</v>
      </c>
      <c r="K156" s="7">
        <v>4</v>
      </c>
      <c r="L156" s="73">
        <v>58861</v>
      </c>
      <c r="M156" s="73"/>
      <c r="N156" s="73"/>
      <c r="O156" s="73"/>
      <c r="P156" s="73" t="str">
        <f>IF(I156=3,1,"")</f>
        <v/>
      </c>
      <c r="Q156" s="73" t="str">
        <f>IF(I156=2,1,"")</f>
        <v/>
      </c>
      <c r="R156" s="73" t="str">
        <f>IF(I156=1,1,"")</f>
        <v/>
      </c>
      <c r="S156" s="73"/>
      <c r="T156" s="73"/>
    </row>
    <row r="157" spans="1:20" ht="37.5" customHeight="1" thickBot="1" x14ac:dyDescent="0.2">
      <c r="A157" s="90"/>
      <c r="B157" s="96"/>
      <c r="C157" s="292" t="s">
        <v>354</v>
      </c>
      <c r="D157" s="293"/>
      <c r="E157" s="317"/>
      <c r="F157" s="97"/>
      <c r="G157" s="78"/>
      <c r="H157" s="73"/>
      <c r="I157" s="54">
        <v>0</v>
      </c>
      <c r="J157" s="7" t="s">
        <v>55</v>
      </c>
      <c r="K157" s="7">
        <v>5</v>
      </c>
      <c r="L157" s="73">
        <v>58862</v>
      </c>
      <c r="M157" s="73"/>
      <c r="N157" s="73"/>
      <c r="O157" s="73"/>
      <c r="P157" s="73" t="str">
        <f>IF(I157=3,1,"")</f>
        <v/>
      </c>
      <c r="Q157" s="73" t="str">
        <f>IF(I157=2,1,"")</f>
        <v/>
      </c>
      <c r="R157" s="73" t="str">
        <f>IF(I157=1,1,"")</f>
        <v/>
      </c>
      <c r="S157" s="73"/>
      <c r="T157" s="73"/>
    </row>
    <row r="158" spans="1:20" ht="20.25" customHeight="1" x14ac:dyDescent="0.15">
      <c r="A158" s="98"/>
      <c r="B158" s="318" t="s">
        <v>355</v>
      </c>
      <c r="C158" s="319"/>
      <c r="D158" s="320" t="str">
        <f>IF(AND(LEN(SBcaseB1_3)&lt;&gt;0,COUNT(R152:R157)=5),SBcheckBB_3,(IF(LEN(SBcheckBA_3)&lt;&gt;0,SBcheckBA_3, SBcheckBB_3)))</f>
        <v>評価項目3の講評を入力してください</v>
      </c>
      <c r="E158" s="320"/>
      <c r="F158" s="321"/>
      <c r="H158" s="73"/>
      <c r="I158" s="54"/>
      <c r="J158" s="7" t="s">
        <v>56</v>
      </c>
      <c r="K158" s="7"/>
      <c r="L158" s="73"/>
      <c r="M158" s="73"/>
      <c r="N158" s="73"/>
      <c r="O158" s="73"/>
      <c r="P158" s="73"/>
      <c r="Q158" s="73"/>
      <c r="R158" s="73"/>
      <c r="S158" s="73"/>
      <c r="T158" s="73"/>
    </row>
    <row r="159" spans="1:20" s="102" customFormat="1" ht="21" customHeight="1" x14ac:dyDescent="0.15">
      <c r="A159" s="109"/>
      <c r="B159" s="301"/>
      <c r="C159" s="302"/>
      <c r="D159" s="302"/>
      <c r="E159" s="302"/>
      <c r="F159" s="303"/>
      <c r="G159" s="2" t="str">
        <f>IF(LEN(B159)=0,"",IF(40-LEN(B159)&gt;0,"残り" &amp; 40-LEN(B159) &amp; "文字",IF(40-LEN(B159)=0,"","文字数がオーバーしています")))</f>
        <v/>
      </c>
      <c r="H159" s="99"/>
      <c r="I159" s="100"/>
      <c r="J159" s="7" t="s">
        <v>77</v>
      </c>
      <c r="K159" s="99"/>
      <c r="L159" s="99"/>
      <c r="M159" s="101"/>
      <c r="N159" s="101"/>
      <c r="O159" s="101"/>
      <c r="P159" s="101"/>
      <c r="Q159" s="101"/>
      <c r="R159" s="101"/>
      <c r="S159" s="73"/>
      <c r="T159" s="101"/>
    </row>
    <row r="160" spans="1:20" s="102" customFormat="1" ht="65.099999999999994" customHeight="1" x14ac:dyDescent="0.15">
      <c r="A160" s="110"/>
      <c r="B160" s="304"/>
      <c r="C160" s="305"/>
      <c r="D160" s="305"/>
      <c r="E160" s="305"/>
      <c r="F160" s="306"/>
      <c r="G160" s="2" t="str">
        <f>IF(LEN(B160)=0,"",IF(256-LEN(B160)&gt;0,"残り" &amp; 256-LEN(B160) &amp; "文字",IF(256-LEN(B160)=0,"","文字数がオーバーしています")))</f>
        <v/>
      </c>
      <c r="H160" s="99"/>
      <c r="I160" s="100"/>
      <c r="J160" s="7" t="s">
        <v>80</v>
      </c>
      <c r="K160" s="99"/>
      <c r="L160" s="99"/>
      <c r="M160" s="101"/>
      <c r="N160" s="101"/>
      <c r="O160" s="101"/>
      <c r="P160" s="101"/>
      <c r="Q160" s="101"/>
      <c r="R160" s="101"/>
      <c r="S160" s="73"/>
      <c r="T160" s="101"/>
    </row>
    <row r="161" spans="1:20" s="102" customFormat="1" ht="21" customHeight="1" x14ac:dyDescent="0.15">
      <c r="A161" s="110"/>
      <c r="B161" s="307"/>
      <c r="C161" s="308"/>
      <c r="D161" s="308"/>
      <c r="E161" s="308"/>
      <c r="F161" s="309"/>
      <c r="G161" s="2" t="str">
        <f>IF(LEN(B161)=0,"",IF(40-LEN(B161)&gt;0,"残り" &amp; 40-LEN(B161) &amp; "文字",IF(40-LEN(B161)=0,"","文字数がオーバーしています")))</f>
        <v/>
      </c>
      <c r="H161" s="99"/>
      <c r="I161" s="100"/>
      <c r="J161" s="7" t="s">
        <v>78</v>
      </c>
      <c r="K161" s="99"/>
      <c r="L161" s="99"/>
      <c r="M161" s="101"/>
      <c r="N161" s="101"/>
      <c r="O161" s="101"/>
      <c r="P161" s="101"/>
      <c r="Q161" s="101"/>
      <c r="R161" s="101"/>
      <c r="S161" s="73"/>
      <c r="T161" s="101"/>
    </row>
    <row r="162" spans="1:20" s="102" customFormat="1" ht="65.099999999999994" customHeight="1" x14ac:dyDescent="0.15">
      <c r="A162" s="110"/>
      <c r="B162" s="310"/>
      <c r="C162" s="310"/>
      <c r="D162" s="310"/>
      <c r="E162" s="310"/>
      <c r="F162" s="311"/>
      <c r="G162" s="2" t="str">
        <f>IF(LEN(B162)=0,"",IF(256-LEN(B162)&gt;0,"残り" &amp; 256-LEN(B162) &amp; "文字",IF(256-LEN(B162)=0,"","文字数がオーバーしています")))</f>
        <v/>
      </c>
      <c r="H162" s="99"/>
      <c r="I162" s="100"/>
      <c r="J162" s="7" t="s">
        <v>81</v>
      </c>
      <c r="K162" s="99"/>
      <c r="L162" s="99"/>
      <c r="M162" s="101"/>
      <c r="N162" s="101"/>
      <c r="O162" s="101"/>
      <c r="P162" s="101"/>
      <c r="Q162" s="101"/>
      <c r="R162" s="101"/>
      <c r="S162" s="73"/>
      <c r="T162" s="101"/>
    </row>
    <row r="163" spans="1:20" s="102" customFormat="1" ht="21" customHeight="1" x14ac:dyDescent="0.15">
      <c r="A163" s="110"/>
      <c r="B163" s="307"/>
      <c r="C163" s="308"/>
      <c r="D163" s="308"/>
      <c r="E163" s="308"/>
      <c r="F163" s="309"/>
      <c r="G163" s="2" t="str">
        <f>IF(LEN(B163)=0,"",IF(40-LEN(B163)&gt;0,"残り" &amp; 40-LEN(B163) &amp; "文字",IF(40-LEN(B163)=0,"","文字数がオーバーしています")))</f>
        <v/>
      </c>
      <c r="H163" s="99"/>
      <c r="I163" s="100"/>
      <c r="J163" s="7" t="s">
        <v>79</v>
      </c>
      <c r="K163" s="99"/>
      <c r="L163" s="99"/>
      <c r="M163" s="101"/>
      <c r="N163" s="101"/>
      <c r="O163" s="101"/>
      <c r="P163" s="101"/>
      <c r="Q163" s="101"/>
      <c r="R163" s="101"/>
      <c r="S163" s="73"/>
      <c r="T163" s="101"/>
    </row>
    <row r="164" spans="1:20" s="102" customFormat="1" ht="65.099999999999994" customHeight="1" thickBot="1" x14ac:dyDescent="0.2">
      <c r="A164" s="103"/>
      <c r="B164" s="312"/>
      <c r="C164" s="312"/>
      <c r="D164" s="312"/>
      <c r="E164" s="312"/>
      <c r="F164" s="313"/>
      <c r="G164" s="2" t="str">
        <f>IF(LEN(B164)=0,"",IF(256-LEN(B164)&gt;0,"残り" &amp; 256-LEN(B164) &amp; "文字",IF(256-LEN(B164)=0,"","文字数がオーバーしています")))</f>
        <v/>
      </c>
      <c r="H164" s="99"/>
      <c r="I164" s="100"/>
      <c r="J164" s="7" t="s">
        <v>82</v>
      </c>
      <c r="K164" s="99"/>
      <c r="L164" s="99"/>
      <c r="M164" s="101"/>
      <c r="N164" s="101"/>
      <c r="O164" s="101"/>
      <c r="P164" s="101"/>
      <c r="Q164" s="101"/>
      <c r="R164" s="101"/>
      <c r="S164" s="73"/>
      <c r="T164" s="101"/>
    </row>
    <row r="165" spans="1:20" ht="14.25" thickTop="1" x14ac:dyDescent="0.15">
      <c r="A165" s="90">
        <v>4</v>
      </c>
      <c r="B165" s="91" t="s">
        <v>254</v>
      </c>
      <c r="C165" s="323" t="str">
        <f>IF((MIN(I168:I169)=0),"標準項目の「あり」「なし」を選択してください","")</f>
        <v>標準項目の「あり」「なし」を選択してください</v>
      </c>
      <c r="D165" s="323"/>
      <c r="E165" s="323"/>
      <c r="F165" s="324"/>
      <c r="H165" s="73"/>
      <c r="I165" s="54"/>
      <c r="J165" s="7" t="s">
        <v>66</v>
      </c>
      <c r="K165" s="7"/>
      <c r="L165" s="73"/>
      <c r="M165" s="73"/>
      <c r="N165" s="73"/>
      <c r="O165" s="73"/>
      <c r="P165" s="73"/>
      <c r="Q165" s="73"/>
      <c r="R165" s="73"/>
      <c r="S165" s="73"/>
      <c r="T165" s="73"/>
    </row>
    <row r="166" spans="1:20" s="95" customFormat="1" ht="37.5" customHeight="1" x14ac:dyDescent="0.15">
      <c r="A166" s="92" t="s">
        <v>57</v>
      </c>
      <c r="B166" s="271" t="s">
        <v>356</v>
      </c>
      <c r="C166" s="272"/>
      <c r="D166" s="325" t="str">
        <f xml:space="preserve"> "評点（" &amp; REPT("○",COUNT(P168:P169)) &amp; REPT("●",COUNT(Q168:Q169)) &amp; "）"</f>
        <v>評点（）</v>
      </c>
      <c r="E166" s="325"/>
      <c r="F166" s="112" t="str">
        <f>IF(COUNT(R168:R169)&gt;0,"・非該当" &amp; COUNT(R168:R169),"")</f>
        <v/>
      </c>
      <c r="G166" s="78"/>
      <c r="H166" s="93"/>
      <c r="I166" s="94" t="str">
        <f>IF(MIN(I168:I169)=0,"",IF(COUNT(P168:Q169)=0,"-",IF(COUNT(P168:Q169)=COUNT(P168:P169),"A",IF(COUNT(P168:P169)=0,"C","B"))))</f>
        <v/>
      </c>
      <c r="J166" s="7" t="s">
        <v>51</v>
      </c>
      <c r="K166" s="94">
        <v>4</v>
      </c>
      <c r="L166" s="93">
        <v>17087</v>
      </c>
      <c r="M166" s="93"/>
      <c r="N166" s="93"/>
      <c r="O166" s="93"/>
      <c r="P166" s="93"/>
      <c r="Q166" s="93"/>
      <c r="R166" s="93"/>
      <c r="S166" s="73"/>
      <c r="T166" s="93"/>
    </row>
    <row r="167" spans="1:20" x14ac:dyDescent="0.15">
      <c r="A167" s="90"/>
      <c r="B167" s="111" t="s">
        <v>52</v>
      </c>
      <c r="C167" s="314" t="s">
        <v>53</v>
      </c>
      <c r="D167" s="315"/>
      <c r="E167" s="315"/>
      <c r="F167" s="316"/>
      <c r="H167" s="73"/>
      <c r="I167" s="54"/>
      <c r="J167" s="7" t="s">
        <v>54</v>
      </c>
      <c r="K167" s="7"/>
      <c r="L167" s="73"/>
      <c r="M167" s="73"/>
      <c r="N167" s="73"/>
      <c r="O167" s="73"/>
      <c r="P167" s="73"/>
      <c r="Q167" s="73"/>
      <c r="R167" s="73"/>
      <c r="S167" s="73"/>
      <c r="T167" s="73"/>
    </row>
    <row r="168" spans="1:20" ht="37.5" customHeight="1" x14ac:dyDescent="0.15">
      <c r="A168" s="90"/>
      <c r="B168" s="96"/>
      <c r="C168" s="292" t="s">
        <v>357</v>
      </c>
      <c r="D168" s="293"/>
      <c r="E168" s="317"/>
      <c r="F168" s="97"/>
      <c r="G168" s="78"/>
      <c r="H168" s="73"/>
      <c r="I168" s="54">
        <v>0</v>
      </c>
      <c r="J168" s="7" t="s">
        <v>55</v>
      </c>
      <c r="K168" s="7">
        <v>1</v>
      </c>
      <c r="L168" s="73">
        <v>58863</v>
      </c>
      <c r="M168" s="73"/>
      <c r="N168" s="73"/>
      <c r="O168" s="73"/>
      <c r="P168" s="73" t="str">
        <f>IF(I168=3,1,"")</f>
        <v/>
      </c>
      <c r="Q168" s="73" t="str">
        <f>IF(I168=2,1,"")</f>
        <v/>
      </c>
      <c r="R168" s="73" t="str">
        <f>IF(I168=1,1,"")</f>
        <v/>
      </c>
      <c r="S168" s="73"/>
      <c r="T168" s="73"/>
    </row>
    <row r="169" spans="1:20" ht="37.5" customHeight="1" thickBot="1" x14ac:dyDescent="0.2">
      <c r="A169" s="90"/>
      <c r="B169" s="96"/>
      <c r="C169" s="292" t="s">
        <v>358</v>
      </c>
      <c r="D169" s="293"/>
      <c r="E169" s="317"/>
      <c r="F169" s="97"/>
      <c r="G169" s="78"/>
      <c r="H169" s="73"/>
      <c r="I169" s="54">
        <v>0</v>
      </c>
      <c r="J169" s="7" t="s">
        <v>55</v>
      </c>
      <c r="K169" s="7">
        <v>2</v>
      </c>
      <c r="L169" s="73">
        <v>58864</v>
      </c>
      <c r="M169" s="73"/>
      <c r="N169" s="73"/>
      <c r="O169" s="73"/>
      <c r="P169" s="73" t="str">
        <f>IF(I169=3,1,"")</f>
        <v/>
      </c>
      <c r="Q169" s="73" t="str">
        <f>IF(I169=2,1,"")</f>
        <v/>
      </c>
      <c r="R169" s="73" t="str">
        <f>IF(I169=1,1,"")</f>
        <v/>
      </c>
      <c r="S169" s="73"/>
      <c r="T169" s="73"/>
    </row>
    <row r="170" spans="1:20" ht="20.25" customHeight="1" x14ac:dyDescent="0.15">
      <c r="A170" s="98"/>
      <c r="B170" s="318" t="s">
        <v>359</v>
      </c>
      <c r="C170" s="319"/>
      <c r="D170" s="320" t="str">
        <f>IF(AND(LEN(SBcaseB1_4)&lt;&gt;0,COUNT(R167:R169)=2),SBcheckBB_4,(IF(LEN(SBcheckBA_4)&lt;&gt;0,SBcheckBA_4, SBcheckBB_4)))</f>
        <v>評価項目4の講評を入力してください</v>
      </c>
      <c r="E170" s="320"/>
      <c r="F170" s="321"/>
      <c r="H170" s="73"/>
      <c r="I170" s="54"/>
      <c r="J170" s="7" t="s">
        <v>56</v>
      </c>
      <c r="K170" s="7"/>
      <c r="L170" s="73"/>
      <c r="M170" s="73"/>
      <c r="N170" s="73"/>
      <c r="O170" s="73"/>
      <c r="P170" s="73"/>
      <c r="Q170" s="73"/>
      <c r="R170" s="73"/>
      <c r="S170" s="73"/>
      <c r="T170" s="73"/>
    </row>
    <row r="171" spans="1:20" s="102" customFormat="1" ht="21" customHeight="1" x14ac:dyDescent="0.15">
      <c r="A171" s="109"/>
      <c r="B171" s="301"/>
      <c r="C171" s="302"/>
      <c r="D171" s="302"/>
      <c r="E171" s="302"/>
      <c r="F171" s="303"/>
      <c r="G171" s="2" t="str">
        <f>IF(LEN(B171)=0,"",IF(40-LEN(B171)&gt;0,"残り" &amp; 40-LEN(B171) &amp; "文字",IF(40-LEN(B171)=0,"","文字数がオーバーしています")))</f>
        <v/>
      </c>
      <c r="H171" s="99"/>
      <c r="I171" s="100"/>
      <c r="J171" s="7" t="s">
        <v>77</v>
      </c>
      <c r="K171" s="99"/>
      <c r="L171" s="99"/>
      <c r="M171" s="101"/>
      <c r="N171" s="101"/>
      <c r="O171" s="101"/>
      <c r="P171" s="101"/>
      <c r="Q171" s="101"/>
      <c r="R171" s="101"/>
      <c r="S171" s="73"/>
      <c r="T171" s="101"/>
    </row>
    <row r="172" spans="1:20" s="102" customFormat="1" ht="65.099999999999994" customHeight="1" x14ac:dyDescent="0.15">
      <c r="A172" s="110"/>
      <c r="B172" s="304"/>
      <c r="C172" s="305"/>
      <c r="D172" s="305"/>
      <c r="E172" s="305"/>
      <c r="F172" s="306"/>
      <c r="G172" s="2" t="str">
        <f>IF(LEN(B172)=0,"",IF(256-LEN(B172)&gt;0,"残り" &amp; 256-LEN(B172) &amp; "文字",IF(256-LEN(B172)=0,"","文字数がオーバーしています")))</f>
        <v/>
      </c>
      <c r="H172" s="99"/>
      <c r="I172" s="100"/>
      <c r="J172" s="7" t="s">
        <v>80</v>
      </c>
      <c r="K172" s="99"/>
      <c r="L172" s="99"/>
      <c r="M172" s="101"/>
      <c r="N172" s="101"/>
      <c r="O172" s="101"/>
      <c r="P172" s="101"/>
      <c r="Q172" s="101"/>
      <c r="R172" s="101"/>
      <c r="S172" s="73"/>
      <c r="T172" s="101"/>
    </row>
    <row r="173" spans="1:20" s="102" customFormat="1" ht="21" customHeight="1" x14ac:dyDescent="0.15">
      <c r="A173" s="110"/>
      <c r="B173" s="307"/>
      <c r="C173" s="308"/>
      <c r="D173" s="308"/>
      <c r="E173" s="308"/>
      <c r="F173" s="309"/>
      <c r="G173" s="2" t="str">
        <f>IF(LEN(B173)=0,"",IF(40-LEN(B173)&gt;0,"残り" &amp; 40-LEN(B173) &amp; "文字",IF(40-LEN(B173)=0,"","文字数がオーバーしています")))</f>
        <v/>
      </c>
      <c r="H173" s="99"/>
      <c r="I173" s="100"/>
      <c r="J173" s="7" t="s">
        <v>78</v>
      </c>
      <c r="K173" s="99"/>
      <c r="L173" s="99"/>
      <c r="M173" s="101"/>
      <c r="N173" s="101"/>
      <c r="O173" s="101"/>
      <c r="P173" s="101"/>
      <c r="Q173" s="101"/>
      <c r="R173" s="101"/>
      <c r="S173" s="73"/>
      <c r="T173" s="101"/>
    </row>
    <row r="174" spans="1:20" s="102" customFormat="1" ht="65.099999999999994" customHeight="1" x14ac:dyDescent="0.15">
      <c r="A174" s="110"/>
      <c r="B174" s="310"/>
      <c r="C174" s="310"/>
      <c r="D174" s="310"/>
      <c r="E174" s="310"/>
      <c r="F174" s="311"/>
      <c r="G174" s="2" t="str">
        <f>IF(LEN(B174)=0,"",IF(256-LEN(B174)&gt;0,"残り" &amp; 256-LEN(B174) &amp; "文字",IF(256-LEN(B174)=0,"","文字数がオーバーしています")))</f>
        <v/>
      </c>
      <c r="H174" s="99"/>
      <c r="I174" s="100"/>
      <c r="J174" s="7" t="s">
        <v>81</v>
      </c>
      <c r="K174" s="99"/>
      <c r="L174" s="99"/>
      <c r="M174" s="101"/>
      <c r="N174" s="101"/>
      <c r="O174" s="101"/>
      <c r="P174" s="101"/>
      <c r="Q174" s="101"/>
      <c r="R174" s="101"/>
      <c r="S174" s="73"/>
      <c r="T174" s="101"/>
    </row>
    <row r="175" spans="1:20" s="102" customFormat="1" ht="21" customHeight="1" x14ac:dyDescent="0.15">
      <c r="A175" s="110"/>
      <c r="B175" s="307"/>
      <c r="C175" s="308"/>
      <c r="D175" s="308"/>
      <c r="E175" s="308"/>
      <c r="F175" s="309"/>
      <c r="G175" s="2" t="str">
        <f>IF(LEN(B175)=0,"",IF(40-LEN(B175)&gt;0,"残り" &amp; 40-LEN(B175) &amp; "文字",IF(40-LEN(B175)=0,"","文字数がオーバーしています")))</f>
        <v/>
      </c>
      <c r="H175" s="99"/>
      <c r="I175" s="100"/>
      <c r="J175" s="7" t="s">
        <v>79</v>
      </c>
      <c r="K175" s="99"/>
      <c r="L175" s="99"/>
      <c r="M175" s="101"/>
      <c r="N175" s="101"/>
      <c r="O175" s="101"/>
      <c r="P175" s="101"/>
      <c r="Q175" s="101"/>
      <c r="R175" s="101"/>
      <c r="S175" s="73"/>
      <c r="T175" s="101"/>
    </row>
    <row r="176" spans="1:20" s="102" customFormat="1" ht="65.099999999999994" customHeight="1" thickBot="1" x14ac:dyDescent="0.2">
      <c r="A176" s="103"/>
      <c r="B176" s="312"/>
      <c r="C176" s="312"/>
      <c r="D176" s="312"/>
      <c r="E176" s="312"/>
      <c r="F176" s="313"/>
      <c r="G176" s="2" t="str">
        <f>IF(LEN(B176)=0,"",IF(256-LEN(B176)&gt;0,"残り" &amp; 256-LEN(B176) &amp; "文字",IF(256-LEN(B176)=0,"","文字数がオーバーしています")))</f>
        <v/>
      </c>
      <c r="H176" s="99"/>
      <c r="I176" s="100"/>
      <c r="J176" s="7" t="s">
        <v>82</v>
      </c>
      <c r="K176" s="99"/>
      <c r="L176" s="99"/>
      <c r="M176" s="101"/>
      <c r="N176" s="101"/>
      <c r="O176" s="101"/>
      <c r="P176" s="101"/>
      <c r="Q176" s="101"/>
      <c r="R176" s="101"/>
      <c r="S176" s="73"/>
      <c r="T176" s="101"/>
    </row>
    <row r="177" spans="1:20" ht="14.25" thickTop="1" x14ac:dyDescent="0.15">
      <c r="A177" s="90">
        <v>5</v>
      </c>
      <c r="B177" s="91" t="s">
        <v>361</v>
      </c>
      <c r="C177" s="323" t="str">
        <f>IF((MIN(I180:I182)=0),"標準項目の「あり」「なし」を選択してください","")</f>
        <v>標準項目の「あり」「なし」を選択してください</v>
      </c>
      <c r="D177" s="323"/>
      <c r="E177" s="323"/>
      <c r="F177" s="324"/>
      <c r="H177" s="73"/>
      <c r="I177" s="54"/>
      <c r="J177" s="7" t="s">
        <v>66</v>
      </c>
      <c r="K177" s="7"/>
      <c r="L177" s="73"/>
      <c r="M177" s="73"/>
      <c r="N177" s="73"/>
      <c r="O177" s="73"/>
      <c r="P177" s="73"/>
      <c r="Q177" s="73"/>
      <c r="R177" s="73"/>
      <c r="S177" s="73"/>
      <c r="T177" s="73"/>
    </row>
    <row r="178" spans="1:20" s="95" customFormat="1" ht="37.5" customHeight="1" x14ac:dyDescent="0.15">
      <c r="A178" s="92" t="s">
        <v>57</v>
      </c>
      <c r="B178" s="271" t="s">
        <v>360</v>
      </c>
      <c r="C178" s="272"/>
      <c r="D178" s="325" t="str">
        <f xml:space="preserve"> "評点（" &amp; REPT("○",COUNT(P180:P182)) &amp; REPT("●",COUNT(Q180:Q182)) &amp; "）"</f>
        <v>評点（）</v>
      </c>
      <c r="E178" s="325"/>
      <c r="F178" s="112" t="str">
        <f>IF(COUNT(R180:R182)&gt;0,"・非該当" &amp; COUNT(R180:R182),"")</f>
        <v/>
      </c>
      <c r="G178" s="78"/>
      <c r="H178" s="93"/>
      <c r="I178" s="94" t="str">
        <f>IF(MIN(I180:I182)=0,"",IF(COUNT(P180:Q182)=0,"-",IF(COUNT(P180:Q182)=COUNT(P180:P182),"A",IF(COUNT(P180:P182)=0,"C","B"))))</f>
        <v/>
      </c>
      <c r="J178" s="7" t="s">
        <v>51</v>
      </c>
      <c r="K178" s="94">
        <v>5</v>
      </c>
      <c r="L178" s="93">
        <v>17088</v>
      </c>
      <c r="M178" s="93"/>
      <c r="N178" s="93"/>
      <c r="O178" s="93"/>
      <c r="P178" s="93"/>
      <c r="Q178" s="93"/>
      <c r="R178" s="93"/>
      <c r="S178" s="73"/>
      <c r="T178" s="93"/>
    </row>
    <row r="179" spans="1:20" x14ac:dyDescent="0.15">
      <c r="A179" s="90"/>
      <c r="B179" s="111" t="s">
        <v>52</v>
      </c>
      <c r="C179" s="314" t="s">
        <v>53</v>
      </c>
      <c r="D179" s="315"/>
      <c r="E179" s="315"/>
      <c r="F179" s="316"/>
      <c r="H179" s="73"/>
      <c r="I179" s="54"/>
      <c r="J179" s="7" t="s">
        <v>54</v>
      </c>
      <c r="K179" s="7"/>
      <c r="L179" s="73"/>
      <c r="M179" s="73"/>
      <c r="N179" s="73"/>
      <c r="O179" s="73"/>
      <c r="P179" s="73"/>
      <c r="Q179" s="73"/>
      <c r="R179" s="73"/>
      <c r="S179" s="73"/>
      <c r="T179" s="73"/>
    </row>
    <row r="180" spans="1:20" ht="37.5" customHeight="1" x14ac:dyDescent="0.15">
      <c r="A180" s="90"/>
      <c r="B180" s="96"/>
      <c r="C180" s="292" t="s">
        <v>362</v>
      </c>
      <c r="D180" s="293"/>
      <c r="E180" s="317"/>
      <c r="F180" s="97"/>
      <c r="G180" s="78"/>
      <c r="H180" s="73"/>
      <c r="I180" s="54">
        <v>0</v>
      </c>
      <c r="J180" s="7" t="s">
        <v>55</v>
      </c>
      <c r="K180" s="7">
        <v>1</v>
      </c>
      <c r="L180" s="73">
        <v>58865</v>
      </c>
      <c r="M180" s="73"/>
      <c r="N180" s="73"/>
      <c r="O180" s="73"/>
      <c r="P180" s="73" t="str">
        <f>IF(I180=3,1,"")</f>
        <v/>
      </c>
      <c r="Q180" s="73" t="str">
        <f>IF(I180=2,1,"")</f>
        <v/>
      </c>
      <c r="R180" s="73" t="str">
        <f>IF(I180=1,1,"")</f>
        <v/>
      </c>
      <c r="S180" s="73"/>
      <c r="T180" s="73"/>
    </row>
    <row r="181" spans="1:20" ht="37.5" customHeight="1" x14ac:dyDescent="0.15">
      <c r="A181" s="90"/>
      <c r="B181" s="96"/>
      <c r="C181" s="292" t="s">
        <v>363</v>
      </c>
      <c r="D181" s="293"/>
      <c r="E181" s="317"/>
      <c r="F181" s="97"/>
      <c r="G181" s="78"/>
      <c r="H181" s="73"/>
      <c r="I181" s="54">
        <v>0</v>
      </c>
      <c r="J181" s="7" t="s">
        <v>55</v>
      </c>
      <c r="K181" s="7">
        <v>2</v>
      </c>
      <c r="L181" s="73">
        <v>58866</v>
      </c>
      <c r="M181" s="73"/>
      <c r="N181" s="73"/>
      <c r="O181" s="73"/>
      <c r="P181" s="73" t="str">
        <f>IF(I181=3,1,"")</f>
        <v/>
      </c>
      <c r="Q181" s="73" t="str">
        <f>IF(I181=2,1,"")</f>
        <v/>
      </c>
      <c r="R181" s="73" t="str">
        <f>IF(I181=1,1,"")</f>
        <v/>
      </c>
      <c r="S181" s="73"/>
      <c r="T181" s="73"/>
    </row>
    <row r="182" spans="1:20" ht="37.5" customHeight="1" thickBot="1" x14ac:dyDescent="0.2">
      <c r="A182" s="90"/>
      <c r="B182" s="96"/>
      <c r="C182" s="292" t="s">
        <v>364</v>
      </c>
      <c r="D182" s="293"/>
      <c r="E182" s="317"/>
      <c r="F182" s="97"/>
      <c r="G182" s="78"/>
      <c r="H182" s="73"/>
      <c r="I182" s="54">
        <v>0</v>
      </c>
      <c r="J182" s="7" t="s">
        <v>55</v>
      </c>
      <c r="K182" s="7">
        <v>3</v>
      </c>
      <c r="L182" s="73">
        <v>58867</v>
      </c>
      <c r="M182" s="73"/>
      <c r="N182" s="73"/>
      <c r="O182" s="73"/>
      <c r="P182" s="73" t="str">
        <f>IF(I182=3,1,"")</f>
        <v/>
      </c>
      <c r="Q182" s="73" t="str">
        <f>IF(I182=2,1,"")</f>
        <v/>
      </c>
      <c r="R182" s="73" t="str">
        <f>IF(I182=1,1,"")</f>
        <v/>
      </c>
      <c r="S182" s="73"/>
      <c r="T182" s="73"/>
    </row>
    <row r="183" spans="1:20" ht="20.25" customHeight="1" x14ac:dyDescent="0.15">
      <c r="A183" s="98"/>
      <c r="B183" s="318" t="s">
        <v>365</v>
      </c>
      <c r="C183" s="319"/>
      <c r="D183" s="320" t="str">
        <f>IF(AND(LEN(SBcaseB1_5)&lt;&gt;0,COUNT(R179:R182)=3),SBcheckBB_5,(IF(LEN(SBcheckBA_5)&lt;&gt;0,SBcheckBA_5, SBcheckBB_5)))</f>
        <v>評価項目5の講評を入力してください</v>
      </c>
      <c r="E183" s="320"/>
      <c r="F183" s="321"/>
      <c r="H183" s="73"/>
      <c r="I183" s="54"/>
      <c r="J183" s="7" t="s">
        <v>56</v>
      </c>
      <c r="K183" s="7"/>
      <c r="L183" s="73"/>
      <c r="M183" s="73"/>
      <c r="N183" s="73"/>
      <c r="O183" s="73"/>
      <c r="P183" s="73"/>
      <c r="Q183" s="73"/>
      <c r="R183" s="73"/>
      <c r="S183" s="73"/>
      <c r="T183" s="73"/>
    </row>
    <row r="184" spans="1:20" s="102" customFormat="1" ht="21" customHeight="1" x14ac:dyDescent="0.15">
      <c r="A184" s="109"/>
      <c r="B184" s="301"/>
      <c r="C184" s="302"/>
      <c r="D184" s="302"/>
      <c r="E184" s="302"/>
      <c r="F184" s="303"/>
      <c r="G184" s="2" t="str">
        <f>IF(LEN(B184)=0,"",IF(40-LEN(B184)&gt;0,"残り" &amp; 40-LEN(B184) &amp; "文字",IF(40-LEN(B184)=0,"","文字数がオーバーしています")))</f>
        <v/>
      </c>
      <c r="H184" s="99"/>
      <c r="I184" s="100"/>
      <c r="J184" s="7" t="s">
        <v>77</v>
      </c>
      <c r="K184" s="99"/>
      <c r="L184" s="99"/>
      <c r="M184" s="101"/>
      <c r="N184" s="101"/>
      <c r="O184" s="101"/>
      <c r="P184" s="101"/>
      <c r="Q184" s="101"/>
      <c r="R184" s="101"/>
      <c r="S184" s="73"/>
      <c r="T184" s="101"/>
    </row>
    <row r="185" spans="1:20" s="102" customFormat="1" ht="65.099999999999994" customHeight="1" x14ac:dyDescent="0.15">
      <c r="A185" s="110"/>
      <c r="B185" s="304"/>
      <c r="C185" s="305"/>
      <c r="D185" s="305"/>
      <c r="E185" s="305"/>
      <c r="F185" s="306"/>
      <c r="G185" s="2" t="str">
        <f>IF(LEN(B185)=0,"",IF(256-LEN(B185)&gt;0,"残り" &amp; 256-LEN(B185) &amp; "文字",IF(256-LEN(B185)=0,"","文字数がオーバーしています")))</f>
        <v/>
      </c>
      <c r="H185" s="99"/>
      <c r="I185" s="100"/>
      <c r="J185" s="7" t="s">
        <v>80</v>
      </c>
      <c r="K185" s="99"/>
      <c r="L185" s="99"/>
      <c r="M185" s="101"/>
      <c r="N185" s="101"/>
      <c r="O185" s="101"/>
      <c r="P185" s="101"/>
      <c r="Q185" s="101"/>
      <c r="R185" s="101"/>
      <c r="S185" s="73"/>
      <c r="T185" s="101"/>
    </row>
    <row r="186" spans="1:20" s="102" customFormat="1" ht="21" customHeight="1" x14ac:dyDescent="0.15">
      <c r="A186" s="110"/>
      <c r="B186" s="307"/>
      <c r="C186" s="308"/>
      <c r="D186" s="308"/>
      <c r="E186" s="308"/>
      <c r="F186" s="309"/>
      <c r="G186" s="2" t="str">
        <f>IF(LEN(B186)=0,"",IF(40-LEN(B186)&gt;0,"残り" &amp; 40-LEN(B186) &amp; "文字",IF(40-LEN(B186)=0,"","文字数がオーバーしています")))</f>
        <v/>
      </c>
      <c r="H186" s="99"/>
      <c r="I186" s="100"/>
      <c r="J186" s="7" t="s">
        <v>78</v>
      </c>
      <c r="K186" s="99"/>
      <c r="L186" s="99"/>
      <c r="M186" s="101"/>
      <c r="N186" s="101"/>
      <c r="O186" s="101"/>
      <c r="P186" s="101"/>
      <c r="Q186" s="101"/>
      <c r="R186" s="101"/>
      <c r="S186" s="73"/>
      <c r="T186" s="101"/>
    </row>
    <row r="187" spans="1:20" s="102" customFormat="1" ht="65.099999999999994" customHeight="1" x14ac:dyDescent="0.15">
      <c r="A187" s="110"/>
      <c r="B187" s="310"/>
      <c r="C187" s="310"/>
      <c r="D187" s="310"/>
      <c r="E187" s="310"/>
      <c r="F187" s="311"/>
      <c r="G187" s="2" t="str">
        <f>IF(LEN(B187)=0,"",IF(256-LEN(B187)&gt;0,"残り" &amp; 256-LEN(B187) &amp; "文字",IF(256-LEN(B187)=0,"","文字数がオーバーしています")))</f>
        <v/>
      </c>
      <c r="H187" s="99"/>
      <c r="I187" s="100"/>
      <c r="J187" s="7" t="s">
        <v>81</v>
      </c>
      <c r="K187" s="99"/>
      <c r="L187" s="99"/>
      <c r="M187" s="101"/>
      <c r="N187" s="101"/>
      <c r="O187" s="101"/>
      <c r="P187" s="101"/>
      <c r="Q187" s="101"/>
      <c r="R187" s="101"/>
      <c r="S187" s="73"/>
      <c r="T187" s="101"/>
    </row>
    <row r="188" spans="1:20" s="102" customFormat="1" ht="21" customHeight="1" x14ac:dyDescent="0.15">
      <c r="A188" s="110"/>
      <c r="B188" s="307"/>
      <c r="C188" s="308"/>
      <c r="D188" s="308"/>
      <c r="E188" s="308"/>
      <c r="F188" s="309"/>
      <c r="G188" s="2" t="str">
        <f>IF(LEN(B188)=0,"",IF(40-LEN(B188)&gt;0,"残り" &amp; 40-LEN(B188) &amp; "文字",IF(40-LEN(B188)=0,"","文字数がオーバーしています")))</f>
        <v/>
      </c>
      <c r="H188" s="99"/>
      <c r="I188" s="100"/>
      <c r="J188" s="7" t="s">
        <v>79</v>
      </c>
      <c r="K188" s="99"/>
      <c r="L188" s="99"/>
      <c r="M188" s="101"/>
      <c r="N188" s="101"/>
      <c r="O188" s="101"/>
      <c r="P188" s="101"/>
      <c r="Q188" s="101"/>
      <c r="R188" s="101"/>
      <c r="S188" s="73"/>
      <c r="T188" s="101"/>
    </row>
    <row r="189" spans="1:20" s="102" customFormat="1" ht="65.099999999999994" customHeight="1" thickBot="1" x14ac:dyDescent="0.2">
      <c r="A189" s="103"/>
      <c r="B189" s="312"/>
      <c r="C189" s="312"/>
      <c r="D189" s="312"/>
      <c r="E189" s="312"/>
      <c r="F189" s="313"/>
      <c r="G189" s="2" t="str">
        <f>IF(LEN(B189)=0,"",IF(256-LEN(B189)&gt;0,"残り" &amp; 256-LEN(B189) &amp; "文字",IF(256-LEN(B189)=0,"","文字数がオーバーしています")))</f>
        <v/>
      </c>
      <c r="H189" s="99"/>
      <c r="I189" s="100"/>
      <c r="J189" s="7" t="s">
        <v>82</v>
      </c>
      <c r="K189" s="99"/>
      <c r="L189" s="99"/>
      <c r="M189" s="101"/>
      <c r="N189" s="101"/>
      <c r="O189" s="101"/>
      <c r="P189" s="101"/>
      <c r="Q189" s="101"/>
      <c r="R189" s="101"/>
      <c r="S189" s="73"/>
      <c r="T189" s="101"/>
    </row>
    <row r="190" spans="1:20" ht="14.25" thickTop="1" x14ac:dyDescent="0.15">
      <c r="A190" s="90">
        <v>6</v>
      </c>
      <c r="B190" s="91" t="s">
        <v>367</v>
      </c>
      <c r="C190" s="323" t="str">
        <f>IF((MIN(I193:I196)=0),"標準項目の「あり」「なし」を選択してください","")</f>
        <v>標準項目の「あり」「なし」を選択してください</v>
      </c>
      <c r="D190" s="323"/>
      <c r="E190" s="323"/>
      <c r="F190" s="324"/>
      <c r="H190" s="73"/>
      <c r="I190" s="54"/>
      <c r="J190" s="7" t="s">
        <v>66</v>
      </c>
      <c r="K190" s="7"/>
      <c r="L190" s="73"/>
      <c r="M190" s="73"/>
      <c r="N190" s="73"/>
      <c r="O190" s="73"/>
      <c r="P190" s="73"/>
      <c r="Q190" s="73"/>
      <c r="R190" s="73"/>
      <c r="S190" s="73"/>
      <c r="T190" s="73"/>
    </row>
    <row r="191" spans="1:20" s="95" customFormat="1" ht="37.5" customHeight="1" x14ac:dyDescent="0.15">
      <c r="A191" s="92" t="s">
        <v>57</v>
      </c>
      <c r="B191" s="271" t="s">
        <v>366</v>
      </c>
      <c r="C191" s="272"/>
      <c r="D191" s="325" t="str">
        <f xml:space="preserve"> "評点（" &amp; REPT("○",COUNT(P193:P196)) &amp; REPT("●",COUNT(Q193:Q196)) &amp; "）"</f>
        <v>評点（）</v>
      </c>
      <c r="E191" s="325"/>
      <c r="F191" s="112" t="str">
        <f>IF(COUNT(R193:R196)&gt;0,"・非該当" &amp; COUNT(R193:R196),"")</f>
        <v/>
      </c>
      <c r="G191" s="78"/>
      <c r="H191" s="93"/>
      <c r="I191" s="94" t="str">
        <f>IF(MIN(I193:I196)=0,"",IF(COUNT(P193:Q196)=0,"-",IF(COUNT(P193:Q196)=COUNT(P193:P196),"A",IF(COUNT(P193:P196)=0,"C","B"))))</f>
        <v/>
      </c>
      <c r="J191" s="7" t="s">
        <v>51</v>
      </c>
      <c r="K191" s="94">
        <v>6</v>
      </c>
      <c r="L191" s="93">
        <v>17089</v>
      </c>
      <c r="M191" s="93"/>
      <c r="N191" s="93"/>
      <c r="O191" s="93"/>
      <c r="P191" s="93"/>
      <c r="Q191" s="93"/>
      <c r="R191" s="93"/>
      <c r="S191" s="73"/>
      <c r="T191" s="93"/>
    </row>
    <row r="192" spans="1:20" x14ac:dyDescent="0.15">
      <c r="A192" s="90"/>
      <c r="B192" s="111" t="s">
        <v>52</v>
      </c>
      <c r="C192" s="314" t="s">
        <v>53</v>
      </c>
      <c r="D192" s="315"/>
      <c r="E192" s="315"/>
      <c r="F192" s="316"/>
      <c r="H192" s="73"/>
      <c r="I192" s="54"/>
      <c r="J192" s="7" t="s">
        <v>54</v>
      </c>
      <c r="K192" s="7"/>
      <c r="L192" s="73"/>
      <c r="M192" s="73"/>
      <c r="N192" s="73"/>
      <c r="O192" s="73"/>
      <c r="P192" s="73"/>
      <c r="Q192" s="73"/>
      <c r="R192" s="73"/>
      <c r="S192" s="73"/>
      <c r="T192" s="73"/>
    </row>
    <row r="193" spans="1:20" ht="37.5" customHeight="1" x14ac:dyDescent="0.15">
      <c r="A193" s="90"/>
      <c r="B193" s="96"/>
      <c r="C193" s="292" t="s">
        <v>368</v>
      </c>
      <c r="D193" s="293"/>
      <c r="E193" s="317"/>
      <c r="F193" s="97"/>
      <c r="G193" s="78"/>
      <c r="H193" s="73"/>
      <c r="I193" s="54">
        <v>0</v>
      </c>
      <c r="J193" s="7" t="s">
        <v>55</v>
      </c>
      <c r="K193" s="7">
        <v>1</v>
      </c>
      <c r="L193" s="73">
        <v>58868</v>
      </c>
      <c r="M193" s="73"/>
      <c r="N193" s="73"/>
      <c r="O193" s="73"/>
      <c r="P193" s="73" t="str">
        <f>IF(I193=3,1,"")</f>
        <v/>
      </c>
      <c r="Q193" s="73" t="str">
        <f>IF(I193=2,1,"")</f>
        <v/>
      </c>
      <c r="R193" s="73" t="str">
        <f>IF(I193=1,1,"")</f>
        <v/>
      </c>
      <c r="S193" s="73"/>
      <c r="T193" s="73"/>
    </row>
    <row r="194" spans="1:20" ht="37.5" customHeight="1" x14ac:dyDescent="0.15">
      <c r="A194" s="90"/>
      <c r="B194" s="96"/>
      <c r="C194" s="292" t="s">
        <v>369</v>
      </c>
      <c r="D194" s="293"/>
      <c r="E194" s="317"/>
      <c r="F194" s="97"/>
      <c r="G194" s="78"/>
      <c r="H194" s="73"/>
      <c r="I194" s="54">
        <v>0</v>
      </c>
      <c r="J194" s="7" t="s">
        <v>55</v>
      </c>
      <c r="K194" s="7">
        <v>2</v>
      </c>
      <c r="L194" s="73">
        <v>58869</v>
      </c>
      <c r="M194" s="73"/>
      <c r="N194" s="73"/>
      <c r="O194" s="73"/>
      <c r="P194" s="73" t="str">
        <f>IF(I194=3,1,"")</f>
        <v/>
      </c>
      <c r="Q194" s="73" t="str">
        <f>IF(I194=2,1,"")</f>
        <v/>
      </c>
      <c r="R194" s="73" t="str">
        <f>IF(I194=1,1,"")</f>
        <v/>
      </c>
      <c r="S194" s="73"/>
      <c r="T194" s="73"/>
    </row>
    <row r="195" spans="1:20" ht="37.5" customHeight="1" x14ac:dyDescent="0.15">
      <c r="A195" s="90"/>
      <c r="B195" s="96"/>
      <c r="C195" s="292" t="s">
        <v>370</v>
      </c>
      <c r="D195" s="293"/>
      <c r="E195" s="317"/>
      <c r="F195" s="97"/>
      <c r="G195" s="78"/>
      <c r="H195" s="73"/>
      <c r="I195" s="54">
        <v>0</v>
      </c>
      <c r="J195" s="7" t="s">
        <v>55</v>
      </c>
      <c r="K195" s="7">
        <v>3</v>
      </c>
      <c r="L195" s="73">
        <v>58870</v>
      </c>
      <c r="M195" s="73"/>
      <c r="N195" s="73"/>
      <c r="O195" s="73"/>
      <c r="P195" s="73" t="str">
        <f>IF(I195=3,1,"")</f>
        <v/>
      </c>
      <c r="Q195" s="73" t="str">
        <f>IF(I195=2,1,"")</f>
        <v/>
      </c>
      <c r="R195" s="73" t="str">
        <f>IF(I195=1,1,"")</f>
        <v/>
      </c>
      <c r="S195" s="73"/>
      <c r="T195" s="73"/>
    </row>
    <row r="196" spans="1:20" ht="37.5" customHeight="1" thickBot="1" x14ac:dyDescent="0.2">
      <c r="A196" s="90"/>
      <c r="B196" s="96"/>
      <c r="C196" s="292" t="s">
        <v>371</v>
      </c>
      <c r="D196" s="293"/>
      <c r="E196" s="317"/>
      <c r="F196" s="97"/>
      <c r="G196" s="78"/>
      <c r="H196" s="73"/>
      <c r="I196" s="54">
        <v>0</v>
      </c>
      <c r="J196" s="7" t="s">
        <v>55</v>
      </c>
      <c r="K196" s="7">
        <v>4</v>
      </c>
      <c r="L196" s="73">
        <v>58871</v>
      </c>
      <c r="M196" s="73"/>
      <c r="N196" s="73"/>
      <c r="O196" s="73"/>
      <c r="P196" s="73" t="str">
        <f>IF(I196=3,1,"")</f>
        <v/>
      </c>
      <c r="Q196" s="73" t="str">
        <f>IF(I196=2,1,"")</f>
        <v/>
      </c>
      <c r="R196" s="73" t="str">
        <f>IF(I196=1,1,"")</f>
        <v/>
      </c>
      <c r="S196" s="73"/>
      <c r="T196" s="73"/>
    </row>
    <row r="197" spans="1:20" ht="20.25" customHeight="1" x14ac:dyDescent="0.15">
      <c r="A197" s="98"/>
      <c r="B197" s="318" t="s">
        <v>372</v>
      </c>
      <c r="C197" s="319"/>
      <c r="D197" s="320" t="str">
        <f>IF(AND(LEN(SBcaseB1_6)&lt;&gt;0,COUNT(R192:R196)=4),SBcheckBB_6,(IF(LEN(SBcheckBA_6)&lt;&gt;0,SBcheckBA_6, SBcheckBB_6)))</f>
        <v>評価項目6の講評を入力してください</v>
      </c>
      <c r="E197" s="320"/>
      <c r="F197" s="321"/>
      <c r="H197" s="73"/>
      <c r="I197" s="54"/>
      <c r="J197" s="7" t="s">
        <v>56</v>
      </c>
      <c r="K197" s="7"/>
      <c r="L197" s="73"/>
      <c r="M197" s="73"/>
      <c r="N197" s="73"/>
      <c r="O197" s="73"/>
      <c r="P197" s="73"/>
      <c r="Q197" s="73"/>
      <c r="R197" s="73"/>
      <c r="S197" s="73"/>
      <c r="T197" s="73"/>
    </row>
    <row r="198" spans="1:20" s="102" customFormat="1" ht="21" customHeight="1" x14ac:dyDescent="0.15">
      <c r="A198" s="109"/>
      <c r="B198" s="301"/>
      <c r="C198" s="302"/>
      <c r="D198" s="302"/>
      <c r="E198" s="302"/>
      <c r="F198" s="303"/>
      <c r="G198" s="2" t="str">
        <f>IF(LEN(B198)=0,"",IF(40-LEN(B198)&gt;0,"残り" &amp; 40-LEN(B198) &amp; "文字",IF(40-LEN(B198)=0,"","文字数がオーバーしています")))</f>
        <v/>
      </c>
      <c r="H198" s="99"/>
      <c r="I198" s="100"/>
      <c r="J198" s="7" t="s">
        <v>77</v>
      </c>
      <c r="K198" s="99"/>
      <c r="L198" s="99"/>
      <c r="M198" s="101"/>
      <c r="N198" s="101"/>
      <c r="O198" s="101"/>
      <c r="P198" s="101"/>
      <c r="Q198" s="101"/>
      <c r="R198" s="101"/>
      <c r="S198" s="73"/>
      <c r="T198" s="101"/>
    </row>
    <row r="199" spans="1:20" s="102" customFormat="1" ht="65.099999999999994" customHeight="1" x14ac:dyDescent="0.15">
      <c r="A199" s="110"/>
      <c r="B199" s="304"/>
      <c r="C199" s="305"/>
      <c r="D199" s="305"/>
      <c r="E199" s="305"/>
      <c r="F199" s="306"/>
      <c r="G199" s="2" t="str">
        <f>IF(LEN(B199)=0,"",IF(256-LEN(B199)&gt;0,"残り" &amp; 256-LEN(B199) &amp; "文字",IF(256-LEN(B199)=0,"","文字数がオーバーしています")))</f>
        <v/>
      </c>
      <c r="H199" s="99"/>
      <c r="I199" s="100"/>
      <c r="J199" s="7" t="s">
        <v>80</v>
      </c>
      <c r="K199" s="99"/>
      <c r="L199" s="99"/>
      <c r="M199" s="101"/>
      <c r="N199" s="101"/>
      <c r="O199" s="101"/>
      <c r="P199" s="101"/>
      <c r="Q199" s="101"/>
      <c r="R199" s="101"/>
      <c r="S199" s="73"/>
      <c r="T199" s="101"/>
    </row>
    <row r="200" spans="1:20" s="102" customFormat="1" ht="21" customHeight="1" x14ac:dyDescent="0.15">
      <c r="A200" s="110"/>
      <c r="B200" s="307"/>
      <c r="C200" s="308"/>
      <c r="D200" s="308"/>
      <c r="E200" s="308"/>
      <c r="F200" s="309"/>
      <c r="G200" s="2" t="str">
        <f>IF(LEN(B200)=0,"",IF(40-LEN(B200)&gt;0,"残り" &amp; 40-LEN(B200) &amp; "文字",IF(40-LEN(B200)=0,"","文字数がオーバーしています")))</f>
        <v/>
      </c>
      <c r="H200" s="99"/>
      <c r="I200" s="100"/>
      <c r="J200" s="7" t="s">
        <v>78</v>
      </c>
      <c r="K200" s="99"/>
      <c r="L200" s="99"/>
      <c r="M200" s="101"/>
      <c r="N200" s="101"/>
      <c r="O200" s="101"/>
      <c r="P200" s="101"/>
      <c r="Q200" s="101"/>
      <c r="R200" s="101"/>
      <c r="S200" s="73"/>
      <c r="T200" s="101"/>
    </row>
    <row r="201" spans="1:20" s="102" customFormat="1" ht="65.099999999999994" customHeight="1" x14ac:dyDescent="0.15">
      <c r="A201" s="110"/>
      <c r="B201" s="310"/>
      <c r="C201" s="310"/>
      <c r="D201" s="310"/>
      <c r="E201" s="310"/>
      <c r="F201" s="311"/>
      <c r="G201" s="2" t="str">
        <f>IF(LEN(B201)=0,"",IF(256-LEN(B201)&gt;0,"残り" &amp; 256-LEN(B201) &amp; "文字",IF(256-LEN(B201)=0,"","文字数がオーバーしています")))</f>
        <v/>
      </c>
      <c r="H201" s="99"/>
      <c r="I201" s="100"/>
      <c r="J201" s="7" t="s">
        <v>81</v>
      </c>
      <c r="K201" s="99"/>
      <c r="L201" s="99"/>
      <c r="M201" s="101"/>
      <c r="N201" s="101"/>
      <c r="O201" s="101"/>
      <c r="P201" s="101"/>
      <c r="Q201" s="101"/>
      <c r="R201" s="101"/>
      <c r="S201" s="73"/>
      <c r="T201" s="101"/>
    </row>
    <row r="202" spans="1:20" s="102" customFormat="1" ht="21" customHeight="1" x14ac:dyDescent="0.15">
      <c r="A202" s="110"/>
      <c r="B202" s="307"/>
      <c r="C202" s="308"/>
      <c r="D202" s="308"/>
      <c r="E202" s="308"/>
      <c r="F202" s="309"/>
      <c r="G202" s="2" t="str">
        <f>IF(LEN(B202)=0,"",IF(40-LEN(B202)&gt;0,"残り" &amp; 40-LEN(B202) &amp; "文字",IF(40-LEN(B202)=0,"","文字数がオーバーしています")))</f>
        <v/>
      </c>
      <c r="H202" s="99"/>
      <c r="I202" s="100"/>
      <c r="J202" s="7" t="s">
        <v>79</v>
      </c>
      <c r="K202" s="99"/>
      <c r="L202" s="99"/>
      <c r="M202" s="101"/>
      <c r="N202" s="101"/>
      <c r="O202" s="101"/>
      <c r="P202" s="101"/>
      <c r="Q202" s="101"/>
      <c r="R202" s="101"/>
      <c r="S202" s="73"/>
      <c r="T202" s="101"/>
    </row>
    <row r="203" spans="1:20" s="102" customFormat="1" ht="65.099999999999994" customHeight="1" thickBot="1" x14ac:dyDescent="0.2">
      <c r="A203" s="103"/>
      <c r="B203" s="312"/>
      <c r="C203" s="312"/>
      <c r="D203" s="312"/>
      <c r="E203" s="312"/>
      <c r="F203" s="313"/>
      <c r="G203" s="2" t="str">
        <f>IF(LEN(B203)=0,"",IF(256-LEN(B203)&gt;0,"残り" &amp; 256-LEN(B203) &amp; "文字",IF(256-LEN(B203)=0,"","文字数がオーバーしています")))</f>
        <v/>
      </c>
      <c r="H203" s="99"/>
      <c r="I203" s="100"/>
      <c r="J203" s="7" t="s">
        <v>82</v>
      </c>
      <c r="K203" s="99"/>
      <c r="L203" s="99"/>
      <c r="M203" s="101"/>
      <c r="N203" s="101"/>
      <c r="O203" s="101"/>
      <c r="P203" s="101"/>
      <c r="Q203" s="101"/>
      <c r="R203" s="101"/>
      <c r="S203" s="73"/>
      <c r="T203" s="101"/>
    </row>
    <row r="204" spans="1:20" ht="14.25" thickTop="1" x14ac:dyDescent="0.15">
      <c r="A204" s="90">
        <v>7</v>
      </c>
      <c r="B204" s="91" t="s">
        <v>374</v>
      </c>
      <c r="C204" s="323" t="str">
        <f>IF((MIN(I207:I208)=0),"標準項目の「あり」「なし」を選択してください","")</f>
        <v>標準項目の「あり」「なし」を選択してください</v>
      </c>
      <c r="D204" s="323"/>
      <c r="E204" s="323"/>
      <c r="F204" s="324"/>
      <c r="H204" s="73"/>
      <c r="I204" s="54"/>
      <c r="J204" s="7" t="s">
        <v>66</v>
      </c>
      <c r="K204" s="7"/>
      <c r="L204" s="73"/>
      <c r="M204" s="73"/>
      <c r="N204" s="73"/>
      <c r="O204" s="73"/>
      <c r="P204" s="73"/>
      <c r="Q204" s="73"/>
      <c r="R204" s="73"/>
      <c r="S204" s="73"/>
      <c r="T204" s="73"/>
    </row>
    <row r="205" spans="1:20" s="95" customFormat="1" ht="37.5" customHeight="1" x14ac:dyDescent="0.15">
      <c r="A205" s="92" t="s">
        <v>57</v>
      </c>
      <c r="B205" s="271" t="s">
        <v>373</v>
      </c>
      <c r="C205" s="272"/>
      <c r="D205" s="325" t="str">
        <f xml:space="preserve"> "評点（" &amp; REPT("○",COUNT(P207:P208)) &amp; REPT("●",COUNT(Q207:Q208)) &amp; "）"</f>
        <v>評点（）</v>
      </c>
      <c r="E205" s="325"/>
      <c r="F205" s="112" t="str">
        <f>IF(COUNT(R207:R208)&gt;0,"・非該当" &amp; COUNT(R207:R208),"")</f>
        <v/>
      </c>
      <c r="G205" s="78"/>
      <c r="H205" s="93"/>
      <c r="I205" s="94" t="str">
        <f>IF(MIN(I207:I208)=0,"",IF(COUNT(P207:Q208)=0,"-",IF(COUNT(P207:Q208)=COUNT(P207:P208),"A",IF(COUNT(P207:P208)=0,"C","B"))))</f>
        <v/>
      </c>
      <c r="J205" s="7" t="s">
        <v>51</v>
      </c>
      <c r="K205" s="94">
        <v>7</v>
      </c>
      <c r="L205" s="93">
        <v>17090</v>
      </c>
      <c r="M205" s="93"/>
      <c r="N205" s="93"/>
      <c r="O205" s="93"/>
      <c r="P205" s="93"/>
      <c r="Q205" s="93"/>
      <c r="R205" s="93"/>
      <c r="S205" s="73"/>
      <c r="T205" s="93"/>
    </row>
    <row r="206" spans="1:20" x14ac:dyDescent="0.15">
      <c r="A206" s="90"/>
      <c r="B206" s="111" t="s">
        <v>52</v>
      </c>
      <c r="C206" s="314" t="s">
        <v>53</v>
      </c>
      <c r="D206" s="315"/>
      <c r="E206" s="315"/>
      <c r="F206" s="316"/>
      <c r="H206" s="73"/>
      <c r="I206" s="54"/>
      <c r="J206" s="7" t="s">
        <v>54</v>
      </c>
      <c r="K206" s="7"/>
      <c r="L206" s="73"/>
      <c r="M206" s="73"/>
      <c r="N206" s="73"/>
      <c r="O206" s="73"/>
      <c r="P206" s="73"/>
      <c r="Q206" s="73"/>
      <c r="R206" s="73"/>
      <c r="S206" s="73"/>
      <c r="T206" s="73"/>
    </row>
    <row r="207" spans="1:20" ht="37.5" customHeight="1" x14ac:dyDescent="0.15">
      <c r="A207" s="90"/>
      <c r="B207" s="96"/>
      <c r="C207" s="292" t="s">
        <v>375</v>
      </c>
      <c r="D207" s="293"/>
      <c r="E207" s="317"/>
      <c r="F207" s="97"/>
      <c r="G207" s="78"/>
      <c r="H207" s="73"/>
      <c r="I207" s="54">
        <v>0</v>
      </c>
      <c r="J207" s="7" t="s">
        <v>55</v>
      </c>
      <c r="K207" s="7">
        <v>1</v>
      </c>
      <c r="L207" s="73">
        <v>58872</v>
      </c>
      <c r="M207" s="73"/>
      <c r="N207" s="73"/>
      <c r="O207" s="73"/>
      <c r="P207" s="73" t="str">
        <f>IF(I207=3,1,"")</f>
        <v/>
      </c>
      <c r="Q207" s="73" t="str">
        <f>IF(I207=2,1,"")</f>
        <v/>
      </c>
      <c r="R207" s="73" t="str">
        <f>IF(I207=1,1,"")</f>
        <v/>
      </c>
      <c r="S207" s="73"/>
      <c r="T207" s="73"/>
    </row>
    <row r="208" spans="1:20" ht="37.5" customHeight="1" thickBot="1" x14ac:dyDescent="0.2">
      <c r="A208" s="90"/>
      <c r="B208" s="96"/>
      <c r="C208" s="292" t="s">
        <v>376</v>
      </c>
      <c r="D208" s="293"/>
      <c r="E208" s="317"/>
      <c r="F208" s="97"/>
      <c r="G208" s="78"/>
      <c r="H208" s="73"/>
      <c r="I208" s="54">
        <v>0</v>
      </c>
      <c r="J208" s="7" t="s">
        <v>55</v>
      </c>
      <c r="K208" s="7">
        <v>2</v>
      </c>
      <c r="L208" s="73">
        <v>58873</v>
      </c>
      <c r="M208" s="73"/>
      <c r="N208" s="73"/>
      <c r="O208" s="73"/>
      <c r="P208" s="73" t="str">
        <f>IF(I208=3,1,"")</f>
        <v/>
      </c>
      <c r="Q208" s="73" t="str">
        <f>IF(I208=2,1,"")</f>
        <v/>
      </c>
      <c r="R208" s="73" t="str">
        <f>IF(I208=1,1,"")</f>
        <v/>
      </c>
      <c r="S208" s="73"/>
      <c r="T208" s="73"/>
    </row>
    <row r="209" spans="1:20" ht="20.25" customHeight="1" x14ac:dyDescent="0.15">
      <c r="A209" s="98"/>
      <c r="B209" s="318" t="s">
        <v>377</v>
      </c>
      <c r="C209" s="319"/>
      <c r="D209" s="320" t="str">
        <f>IF(AND(LEN(SBcaseB1_7)&lt;&gt;0,COUNT(R206:R208)=2),SBcheckBB_7,(IF(LEN(SBcheckBA_7)&lt;&gt;0,SBcheckBA_7, SBcheckBB_7)))</f>
        <v>評価項目7の講評を入力してください</v>
      </c>
      <c r="E209" s="320"/>
      <c r="F209" s="321"/>
      <c r="H209" s="73"/>
      <c r="I209" s="54"/>
      <c r="J209" s="7" t="s">
        <v>56</v>
      </c>
      <c r="K209" s="7"/>
      <c r="L209" s="73"/>
      <c r="M209" s="73"/>
      <c r="N209" s="73"/>
      <c r="O209" s="73"/>
      <c r="P209" s="73"/>
      <c r="Q209" s="73"/>
      <c r="R209" s="73"/>
      <c r="S209" s="73"/>
      <c r="T209" s="73"/>
    </row>
    <row r="210" spans="1:20" s="102" customFormat="1" ht="21" customHeight="1" x14ac:dyDescent="0.15">
      <c r="A210" s="109"/>
      <c r="B210" s="301"/>
      <c r="C210" s="302"/>
      <c r="D210" s="302"/>
      <c r="E210" s="302"/>
      <c r="F210" s="303"/>
      <c r="G210" s="2" t="str">
        <f>IF(LEN(B210)=0,"",IF(40-LEN(B210)&gt;0,"残り" &amp; 40-LEN(B210) &amp; "文字",IF(40-LEN(B210)=0,"","文字数がオーバーしています")))</f>
        <v/>
      </c>
      <c r="H210" s="99"/>
      <c r="I210" s="100"/>
      <c r="J210" s="7" t="s">
        <v>77</v>
      </c>
      <c r="K210" s="99"/>
      <c r="L210" s="99"/>
      <c r="M210" s="101"/>
      <c r="N210" s="101"/>
      <c r="O210" s="101"/>
      <c r="P210" s="101"/>
      <c r="Q210" s="101"/>
      <c r="R210" s="101"/>
      <c r="S210" s="73"/>
      <c r="T210" s="101"/>
    </row>
    <row r="211" spans="1:20" s="102" customFormat="1" ht="65.099999999999994" customHeight="1" x14ac:dyDescent="0.15">
      <c r="A211" s="110"/>
      <c r="B211" s="304"/>
      <c r="C211" s="305"/>
      <c r="D211" s="305"/>
      <c r="E211" s="305"/>
      <c r="F211" s="306"/>
      <c r="G211" s="2" t="str">
        <f>IF(LEN(B211)=0,"",IF(256-LEN(B211)&gt;0,"残り" &amp; 256-LEN(B211) &amp; "文字",IF(256-LEN(B211)=0,"","文字数がオーバーしています")))</f>
        <v/>
      </c>
      <c r="H211" s="99"/>
      <c r="I211" s="100"/>
      <c r="J211" s="7" t="s">
        <v>80</v>
      </c>
      <c r="K211" s="99"/>
      <c r="L211" s="99"/>
      <c r="M211" s="101"/>
      <c r="N211" s="101"/>
      <c r="O211" s="101"/>
      <c r="P211" s="101"/>
      <c r="Q211" s="101"/>
      <c r="R211" s="101"/>
      <c r="S211" s="73"/>
      <c r="T211" s="101"/>
    </row>
    <row r="212" spans="1:20" s="102" customFormat="1" ht="21" customHeight="1" x14ac:dyDescent="0.15">
      <c r="A212" s="110"/>
      <c r="B212" s="307"/>
      <c r="C212" s="308"/>
      <c r="D212" s="308"/>
      <c r="E212" s="308"/>
      <c r="F212" s="309"/>
      <c r="G212" s="2" t="str">
        <f>IF(LEN(B212)=0,"",IF(40-LEN(B212)&gt;0,"残り" &amp; 40-LEN(B212) &amp; "文字",IF(40-LEN(B212)=0,"","文字数がオーバーしています")))</f>
        <v/>
      </c>
      <c r="H212" s="99"/>
      <c r="I212" s="100"/>
      <c r="J212" s="7" t="s">
        <v>78</v>
      </c>
      <c r="K212" s="99"/>
      <c r="L212" s="99"/>
      <c r="M212" s="101"/>
      <c r="N212" s="101"/>
      <c r="O212" s="101"/>
      <c r="P212" s="101"/>
      <c r="Q212" s="101"/>
      <c r="R212" s="101"/>
      <c r="S212" s="73"/>
      <c r="T212" s="101"/>
    </row>
    <row r="213" spans="1:20" s="102" customFormat="1" ht="65.099999999999994" customHeight="1" x14ac:dyDescent="0.15">
      <c r="A213" s="110"/>
      <c r="B213" s="310"/>
      <c r="C213" s="310"/>
      <c r="D213" s="310"/>
      <c r="E213" s="310"/>
      <c r="F213" s="311"/>
      <c r="G213" s="2" t="str">
        <f>IF(LEN(B213)=0,"",IF(256-LEN(B213)&gt;0,"残り" &amp; 256-LEN(B213) &amp; "文字",IF(256-LEN(B213)=0,"","文字数がオーバーしています")))</f>
        <v/>
      </c>
      <c r="H213" s="99"/>
      <c r="I213" s="100"/>
      <c r="J213" s="7" t="s">
        <v>81</v>
      </c>
      <c r="K213" s="99"/>
      <c r="L213" s="99"/>
      <c r="M213" s="101"/>
      <c r="N213" s="101"/>
      <c r="O213" s="101"/>
      <c r="P213" s="101"/>
      <c r="Q213" s="101"/>
      <c r="R213" s="101"/>
      <c r="S213" s="73"/>
      <c r="T213" s="101"/>
    </row>
    <row r="214" spans="1:20" s="102" customFormat="1" ht="21" customHeight="1" x14ac:dyDescent="0.15">
      <c r="A214" s="110"/>
      <c r="B214" s="307"/>
      <c r="C214" s="308"/>
      <c r="D214" s="308"/>
      <c r="E214" s="308"/>
      <c r="F214" s="309"/>
      <c r="G214" s="2" t="str">
        <f>IF(LEN(B214)=0,"",IF(40-LEN(B214)&gt;0,"残り" &amp; 40-LEN(B214) &amp; "文字",IF(40-LEN(B214)=0,"","文字数がオーバーしています")))</f>
        <v/>
      </c>
      <c r="H214" s="99"/>
      <c r="I214" s="100"/>
      <c r="J214" s="7" t="s">
        <v>79</v>
      </c>
      <c r="K214" s="99"/>
      <c r="L214" s="99"/>
      <c r="M214" s="101"/>
      <c r="N214" s="101"/>
      <c r="O214" s="101"/>
      <c r="P214" s="101"/>
      <c r="Q214" s="101"/>
      <c r="R214" s="101"/>
      <c r="S214" s="73"/>
      <c r="T214" s="101"/>
    </row>
    <row r="215" spans="1:20" s="102" customFormat="1" ht="65.099999999999994" customHeight="1" thickBot="1" x14ac:dyDescent="0.2">
      <c r="A215" s="103"/>
      <c r="B215" s="312"/>
      <c r="C215" s="312"/>
      <c r="D215" s="312"/>
      <c r="E215" s="312"/>
      <c r="F215" s="313"/>
      <c r="G215" s="2" t="str">
        <f>IF(LEN(B215)=0,"",IF(256-LEN(B215)&gt;0,"残り" &amp; 256-LEN(B215) &amp; "文字",IF(256-LEN(B215)=0,"","文字数がオーバーしています")))</f>
        <v/>
      </c>
      <c r="H215" s="99"/>
      <c r="I215" s="100"/>
      <c r="J215" s="7" t="s">
        <v>82</v>
      </c>
      <c r="K215" s="99"/>
      <c r="L215" s="99"/>
      <c r="M215" s="101"/>
      <c r="N215" s="101"/>
      <c r="O215" s="101"/>
      <c r="P215" s="101"/>
      <c r="Q215" s="101"/>
      <c r="R215" s="101"/>
      <c r="S215" s="73"/>
      <c r="T215" s="101"/>
    </row>
    <row r="216" spans="1:20" ht="14.25" thickTop="1" x14ac:dyDescent="0.15">
      <c r="J216" s="28"/>
    </row>
    <row r="217" spans="1:20" x14ac:dyDescent="0.15">
      <c r="J217" s="28"/>
    </row>
    <row r="218" spans="1:20" x14ac:dyDescent="0.15">
      <c r="J218" s="28"/>
    </row>
    <row r="219" spans="1:20" x14ac:dyDescent="0.15">
      <c r="J219" s="28"/>
    </row>
    <row r="220" spans="1:20" x14ac:dyDescent="0.15">
      <c r="J220" s="28"/>
    </row>
    <row r="221" spans="1:20" x14ac:dyDescent="0.15">
      <c r="J221" s="28"/>
    </row>
  </sheetData>
  <sheetProtection algorithmName="SHA-512" hashValue="a8WLrtnfjMGD4Qe8CS/zEGHQQKuz5XUlRV8MaT+z/0TaCEHMI1wegakfwN0aSWu6LbdvM44yldCdnSibbCzxcQ==" saltValue="80x7DTBJipflgRMP94E4aQ==" spinCount="100000" sheet="1" objects="1" scenarios="1" formatCells="0"/>
  <mergeCells count="250">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A21:A22"/>
    <mergeCell ref="B21:F21"/>
    <mergeCell ref="B22:C22"/>
    <mergeCell ref="D22:E22"/>
    <mergeCell ref="C13:E13"/>
    <mergeCell ref="B14:C14"/>
    <mergeCell ref="D14:F14"/>
    <mergeCell ref="B15:F15"/>
    <mergeCell ref="B16:F16"/>
    <mergeCell ref="B17:F17"/>
    <mergeCell ref="C28:E28"/>
    <mergeCell ref="C29:F29"/>
    <mergeCell ref="B30:C30"/>
    <mergeCell ref="D30:E30"/>
    <mergeCell ref="C31:F31"/>
    <mergeCell ref="C32:E32"/>
    <mergeCell ref="C23:F23"/>
    <mergeCell ref="B24:C24"/>
    <mergeCell ref="D24:E24"/>
    <mergeCell ref="C25:F25"/>
    <mergeCell ref="C26:E26"/>
    <mergeCell ref="C27:E27"/>
    <mergeCell ref="A43:A44"/>
    <mergeCell ref="B43:F43"/>
    <mergeCell ref="B44:C44"/>
    <mergeCell ref="D44:E44"/>
    <mergeCell ref="C33:E33"/>
    <mergeCell ref="C34:E34"/>
    <mergeCell ref="C35:E35"/>
    <mergeCell ref="B36:C36"/>
    <mergeCell ref="D36:F36"/>
    <mergeCell ref="B37:F37"/>
    <mergeCell ref="C45:F45"/>
    <mergeCell ref="B46:C46"/>
    <mergeCell ref="D46:E46"/>
    <mergeCell ref="C47:F47"/>
    <mergeCell ref="C48:E48"/>
    <mergeCell ref="C49:E49"/>
    <mergeCell ref="B38:F38"/>
    <mergeCell ref="B39:F39"/>
    <mergeCell ref="B40:F40"/>
    <mergeCell ref="B41:F41"/>
    <mergeCell ref="B42:F42"/>
    <mergeCell ref="C55:E55"/>
    <mergeCell ref="C56:E56"/>
    <mergeCell ref="C57:E57"/>
    <mergeCell ref="C58:F58"/>
    <mergeCell ref="B59:C59"/>
    <mergeCell ref="D59:E59"/>
    <mergeCell ref="C50:E50"/>
    <mergeCell ref="C51:F51"/>
    <mergeCell ref="B52:C52"/>
    <mergeCell ref="D52:E52"/>
    <mergeCell ref="C53:F53"/>
    <mergeCell ref="C54:E54"/>
    <mergeCell ref="C65:F65"/>
    <mergeCell ref="C66:E66"/>
    <mergeCell ref="C67:E67"/>
    <mergeCell ref="B68:C68"/>
    <mergeCell ref="D68:F68"/>
    <mergeCell ref="B69:F69"/>
    <mergeCell ref="C60:F60"/>
    <mergeCell ref="C61:E61"/>
    <mergeCell ref="C62:E62"/>
    <mergeCell ref="C63:F63"/>
    <mergeCell ref="B64:C64"/>
    <mergeCell ref="D64:E64"/>
    <mergeCell ref="B70:F70"/>
    <mergeCell ref="B71:F71"/>
    <mergeCell ref="B72:F72"/>
    <mergeCell ref="B73:F73"/>
    <mergeCell ref="B74:F74"/>
    <mergeCell ref="A75:A76"/>
    <mergeCell ref="B75:F75"/>
    <mergeCell ref="B76:C76"/>
    <mergeCell ref="D76:E76"/>
    <mergeCell ref="C82:E82"/>
    <mergeCell ref="C83:F83"/>
    <mergeCell ref="B84:C84"/>
    <mergeCell ref="D84:E84"/>
    <mergeCell ref="C85:F85"/>
    <mergeCell ref="C86:E86"/>
    <mergeCell ref="C77:F77"/>
    <mergeCell ref="B78:C78"/>
    <mergeCell ref="D78:E78"/>
    <mergeCell ref="C79:F79"/>
    <mergeCell ref="C80:E80"/>
    <mergeCell ref="C81:E81"/>
    <mergeCell ref="B92:F92"/>
    <mergeCell ref="B93:F93"/>
    <mergeCell ref="B94:F94"/>
    <mergeCell ref="B95:F95"/>
    <mergeCell ref="A96:A97"/>
    <mergeCell ref="B96:F96"/>
    <mergeCell ref="B97:C97"/>
    <mergeCell ref="D97:E97"/>
    <mergeCell ref="C87:E87"/>
    <mergeCell ref="C88:E88"/>
    <mergeCell ref="B89:C89"/>
    <mergeCell ref="D89:F89"/>
    <mergeCell ref="B90:F90"/>
    <mergeCell ref="B91:F91"/>
    <mergeCell ref="C103:E103"/>
    <mergeCell ref="C104:F104"/>
    <mergeCell ref="B105:C105"/>
    <mergeCell ref="D105:E105"/>
    <mergeCell ref="C106:F106"/>
    <mergeCell ref="C107:E107"/>
    <mergeCell ref="C98:F98"/>
    <mergeCell ref="B99:C99"/>
    <mergeCell ref="D99:E99"/>
    <mergeCell ref="C100:F100"/>
    <mergeCell ref="C101:E101"/>
    <mergeCell ref="C102:E102"/>
    <mergeCell ref="B113:F113"/>
    <mergeCell ref="B114:F114"/>
    <mergeCell ref="B115:F115"/>
    <mergeCell ref="B119:F119"/>
    <mergeCell ref="B120:C120"/>
    <mergeCell ref="D120:E120"/>
    <mergeCell ref="C108:E108"/>
    <mergeCell ref="B109:C109"/>
    <mergeCell ref="D109:F109"/>
    <mergeCell ref="B110:F110"/>
    <mergeCell ref="B111:F111"/>
    <mergeCell ref="B112:F112"/>
    <mergeCell ref="C126:E126"/>
    <mergeCell ref="B127:C127"/>
    <mergeCell ref="D127:F127"/>
    <mergeCell ref="B128:F128"/>
    <mergeCell ref="B129:F129"/>
    <mergeCell ref="B130:F130"/>
    <mergeCell ref="C121:F121"/>
    <mergeCell ref="B122:C122"/>
    <mergeCell ref="D122:E122"/>
    <mergeCell ref="C123:F123"/>
    <mergeCell ref="C124:E124"/>
    <mergeCell ref="C125:E125"/>
    <mergeCell ref="C136:F136"/>
    <mergeCell ref="C137:E137"/>
    <mergeCell ref="C138:E138"/>
    <mergeCell ref="C139:E139"/>
    <mergeCell ref="C140:E140"/>
    <mergeCell ref="C141:E141"/>
    <mergeCell ref="B131:F131"/>
    <mergeCell ref="B132:F132"/>
    <mergeCell ref="B133:F133"/>
    <mergeCell ref="C134:F134"/>
    <mergeCell ref="B135:C135"/>
    <mergeCell ref="D135:E135"/>
    <mergeCell ref="B147:F147"/>
    <mergeCell ref="B148:F148"/>
    <mergeCell ref="B149:F149"/>
    <mergeCell ref="C150:F150"/>
    <mergeCell ref="B151:C151"/>
    <mergeCell ref="D151:E151"/>
    <mergeCell ref="C142:E142"/>
    <mergeCell ref="B143:C143"/>
    <mergeCell ref="D143:F143"/>
    <mergeCell ref="B144:F144"/>
    <mergeCell ref="B145:F145"/>
    <mergeCell ref="B146:F146"/>
    <mergeCell ref="B158:C158"/>
    <mergeCell ref="D158:F158"/>
    <mergeCell ref="B159:F159"/>
    <mergeCell ref="B160:F160"/>
    <mergeCell ref="B161:F161"/>
    <mergeCell ref="B162:F162"/>
    <mergeCell ref="C152:F152"/>
    <mergeCell ref="C153:E153"/>
    <mergeCell ref="C154:E154"/>
    <mergeCell ref="C155:E155"/>
    <mergeCell ref="C156:E156"/>
    <mergeCell ref="C157:E157"/>
    <mergeCell ref="C168:E168"/>
    <mergeCell ref="C169:E169"/>
    <mergeCell ref="B170:C170"/>
    <mergeCell ref="D170:F170"/>
    <mergeCell ref="B171:F171"/>
    <mergeCell ref="B172:F172"/>
    <mergeCell ref="B163:F163"/>
    <mergeCell ref="B164:F164"/>
    <mergeCell ref="C165:F165"/>
    <mergeCell ref="B166:C166"/>
    <mergeCell ref="D166:E166"/>
    <mergeCell ref="C167:F167"/>
    <mergeCell ref="C179:F179"/>
    <mergeCell ref="C180:E180"/>
    <mergeCell ref="C181:E181"/>
    <mergeCell ref="C182:E182"/>
    <mergeCell ref="B183:C183"/>
    <mergeCell ref="D183:F183"/>
    <mergeCell ref="B173:F173"/>
    <mergeCell ref="B174:F174"/>
    <mergeCell ref="B175:F175"/>
    <mergeCell ref="B176:F176"/>
    <mergeCell ref="C177:F177"/>
    <mergeCell ref="B178:C178"/>
    <mergeCell ref="D178:E178"/>
    <mergeCell ref="C190:F190"/>
    <mergeCell ref="B191:C191"/>
    <mergeCell ref="D191:E191"/>
    <mergeCell ref="C192:F192"/>
    <mergeCell ref="C193:E193"/>
    <mergeCell ref="C194:E194"/>
    <mergeCell ref="B184:F184"/>
    <mergeCell ref="B185:F185"/>
    <mergeCell ref="B186:F186"/>
    <mergeCell ref="B187:F187"/>
    <mergeCell ref="B188:F188"/>
    <mergeCell ref="B189:F189"/>
    <mergeCell ref="B200:F200"/>
    <mergeCell ref="B201:F201"/>
    <mergeCell ref="B202:F202"/>
    <mergeCell ref="B203:F203"/>
    <mergeCell ref="C204:F204"/>
    <mergeCell ref="B205:C205"/>
    <mergeCell ref="D205:E205"/>
    <mergeCell ref="C195:E195"/>
    <mergeCell ref="C196:E196"/>
    <mergeCell ref="B197:C197"/>
    <mergeCell ref="D197:F197"/>
    <mergeCell ref="B198:F198"/>
    <mergeCell ref="B199:F199"/>
    <mergeCell ref="B211:F211"/>
    <mergeCell ref="B212:F212"/>
    <mergeCell ref="B213:F213"/>
    <mergeCell ref="B214:F214"/>
    <mergeCell ref="B215:F215"/>
    <mergeCell ref="C206:F206"/>
    <mergeCell ref="C207:E207"/>
    <mergeCell ref="C208:E208"/>
    <mergeCell ref="B209:C209"/>
    <mergeCell ref="D209:F209"/>
    <mergeCell ref="B210:F210"/>
  </mergeCells>
  <phoneticPr fontId="2"/>
  <conditionalFormatting sqref="A134:F149">
    <cfRule type="expression" dxfId="0" priority="1" stopIfTrue="1">
      <formula>$U$134=FALSE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9:B60 C60 B64:B65 C65 B74:F74 B70:F70 B72:F72 B78:B79 C79 B84:B85 C85 B95:F95 B91:F91 B93:F93 B99:B100 C100 B105:B106 C106 B115:F115 B111:F111 B113:F113 B122:B123 C123 B133:F133 B129:F129 B131:F131 B135:B136 C136 B149:F149 B145:F145 B147:F147 B151:B152 C152 B164:F164 B160:F160 B162:F162 B166:B167 C167 B176:F176 B172:F172 B174:F174 B178:B179 C179 B189:F189 B185:F185 B187:F187 B191:B192 C192 B203:F203 B199:F199 B201:F201 B205:B206 C206 B215:F215 B211:F211 B213:F213" xr:uid="{B5A3AAAB-1C62-4FB8-B040-A40DAC10E4C6}">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9:F69 B71:F71 B73:F73 B90:F90 B92:F92 B94:F94 B110:F110 B112:F112 B114:F114 B128:F128 B130:F130 B132:F132 B144:F144 B146:F146 B148:F148 B159:F159 B161:F161 B163:F163 B171:F171 B173:F173 B175:F175 B184:F184 B186:F186 B188:F188 B198:F198 B200:F200 B202:F202 B210:F210 B212:F212 B214:F214" xr:uid="{AD31BDE9-7901-4D9D-8450-E2259063E77D}">
      <formula1>40</formula1>
    </dataValidation>
  </dataValidations>
  <printOptions horizontalCentered="1"/>
  <pageMargins left="0.59055118110236227" right="0.59055118110236227" top="0.59055118110236227" bottom="0.39370078740157483" header="0.51181102362204722" footer="0.31496062992125984"/>
  <pageSetup paperSize="9" scale="78" orientation="portrait" blackAndWhite="1" r:id="rId1"/>
  <headerFooter alignWithMargins="0">
    <oddFooter>&amp;R&amp;P／&amp;N</oddFooter>
  </headerFooter>
  <rowBreaks count="9" manualBreakCount="9">
    <brk id="20" max="5" man="1"/>
    <brk id="42" max="5" man="1"/>
    <brk id="74" max="5" man="1"/>
    <brk id="95" max="5" man="1"/>
    <brk id="117" max="5" man="1"/>
    <brk id="149" max="5" man="1"/>
    <brk id="176" max="5" man="1"/>
    <brk id="203" max="5" man="1"/>
    <brk id="21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61</xdr:row>
                    <xdr:rowOff>200025</xdr:rowOff>
                  </from>
                  <to>
                    <xdr:col>1</xdr:col>
                    <xdr:colOff>904875</xdr:colOff>
                    <xdr:row>61</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66</xdr:row>
                    <xdr:rowOff>200025</xdr:rowOff>
                  </from>
                  <to>
                    <xdr:col>1</xdr:col>
                    <xdr:colOff>904875</xdr:colOff>
                    <xdr:row>66</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81</xdr:row>
                    <xdr:rowOff>200025</xdr:rowOff>
                  </from>
                  <to>
                    <xdr:col>1</xdr:col>
                    <xdr:colOff>904875</xdr:colOff>
                    <xdr:row>81</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86</xdr:row>
                    <xdr:rowOff>200025</xdr:rowOff>
                  </from>
                  <to>
                    <xdr:col>1</xdr:col>
                    <xdr:colOff>904875</xdr:colOff>
                    <xdr:row>86</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87</xdr:row>
                    <xdr:rowOff>0</xdr:rowOff>
                  </from>
                  <to>
                    <xdr:col>5</xdr:col>
                    <xdr:colOff>800100</xdr:colOff>
                    <xdr:row>88</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87</xdr:row>
                    <xdr:rowOff>200025</xdr:rowOff>
                  </from>
                  <to>
                    <xdr:col>5</xdr:col>
                    <xdr:colOff>609600</xdr:colOff>
                    <xdr:row>87</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87</xdr:row>
                    <xdr:rowOff>200025</xdr:rowOff>
                  </from>
                  <to>
                    <xdr:col>1</xdr:col>
                    <xdr:colOff>904875</xdr:colOff>
                    <xdr:row>87</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87</xdr:row>
                    <xdr:rowOff>200025</xdr:rowOff>
                  </from>
                  <to>
                    <xdr:col>1</xdr:col>
                    <xdr:colOff>466725</xdr:colOff>
                    <xdr:row>87</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102</xdr:row>
                    <xdr:rowOff>200025</xdr:rowOff>
                  </from>
                  <to>
                    <xdr:col>1</xdr:col>
                    <xdr:colOff>904875</xdr:colOff>
                    <xdr:row>102</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107</xdr:row>
                    <xdr:rowOff>200025</xdr:rowOff>
                  </from>
                  <to>
                    <xdr:col>1</xdr:col>
                    <xdr:colOff>904875</xdr:colOff>
                    <xdr:row>107</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154</xdr:row>
                    <xdr:rowOff>200025</xdr:rowOff>
                  </from>
                  <to>
                    <xdr:col>1</xdr:col>
                    <xdr:colOff>904875</xdr:colOff>
                    <xdr:row>154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155</xdr:row>
                    <xdr:rowOff>0</xdr:rowOff>
                  </from>
                  <to>
                    <xdr:col>5</xdr:col>
                    <xdr:colOff>800100</xdr:colOff>
                    <xdr:row>156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155</xdr:row>
                    <xdr:rowOff>200025</xdr:rowOff>
                  </from>
                  <to>
                    <xdr:col>5</xdr:col>
                    <xdr:colOff>609600</xdr:colOff>
                    <xdr:row>155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155</xdr:row>
                    <xdr:rowOff>200025</xdr:rowOff>
                  </from>
                  <to>
                    <xdr:col>1</xdr:col>
                    <xdr:colOff>904875</xdr:colOff>
                    <xdr:row>155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155</xdr:row>
                    <xdr:rowOff>200025</xdr:rowOff>
                  </from>
                  <to>
                    <xdr:col>1</xdr:col>
                    <xdr:colOff>466725</xdr:colOff>
                    <xdr:row>155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156</xdr:row>
                    <xdr:rowOff>0</xdr:rowOff>
                  </from>
                  <to>
                    <xdr:col>5</xdr:col>
                    <xdr:colOff>800100</xdr:colOff>
                    <xdr:row>157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156</xdr:row>
                    <xdr:rowOff>200025</xdr:rowOff>
                  </from>
                  <to>
                    <xdr:col>5</xdr:col>
                    <xdr:colOff>609600</xdr:colOff>
                    <xdr:row>156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156</xdr:row>
                    <xdr:rowOff>200025</xdr:rowOff>
                  </from>
                  <to>
                    <xdr:col>1</xdr:col>
                    <xdr:colOff>904875</xdr:colOff>
                    <xdr:row>156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156</xdr:row>
                    <xdr:rowOff>200025</xdr:rowOff>
                  </from>
                  <to>
                    <xdr:col>1</xdr:col>
                    <xdr:colOff>466725</xdr:colOff>
                    <xdr:row>156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179</xdr:row>
                    <xdr:rowOff>0</xdr:rowOff>
                  </from>
                  <to>
                    <xdr:col>5</xdr:col>
                    <xdr:colOff>800100</xdr:colOff>
                    <xdr:row>180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179</xdr:row>
                    <xdr:rowOff>200025</xdr:rowOff>
                  </from>
                  <to>
                    <xdr:col>5</xdr:col>
                    <xdr:colOff>609600</xdr:colOff>
                    <xdr:row>179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179</xdr:row>
                    <xdr:rowOff>200025</xdr:rowOff>
                  </from>
                  <to>
                    <xdr:col>1</xdr:col>
                    <xdr:colOff>904875</xdr:colOff>
                    <xdr:row>179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179</xdr:row>
                    <xdr:rowOff>200025</xdr:rowOff>
                  </from>
                  <to>
                    <xdr:col>1</xdr:col>
                    <xdr:colOff>466725</xdr:colOff>
                    <xdr:row>179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180</xdr:row>
                    <xdr:rowOff>0</xdr:rowOff>
                  </from>
                  <to>
                    <xdr:col>5</xdr:col>
                    <xdr:colOff>800100</xdr:colOff>
                    <xdr:row>181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180</xdr:row>
                    <xdr:rowOff>200025</xdr:rowOff>
                  </from>
                  <to>
                    <xdr:col>5</xdr:col>
                    <xdr:colOff>609600</xdr:colOff>
                    <xdr:row>180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180</xdr:row>
                    <xdr:rowOff>200025</xdr:rowOff>
                  </from>
                  <to>
                    <xdr:col>1</xdr:col>
                    <xdr:colOff>904875</xdr:colOff>
                    <xdr:row>180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180</xdr:row>
                    <xdr:rowOff>200025</xdr:rowOff>
                  </from>
                  <to>
                    <xdr:col>1</xdr:col>
                    <xdr:colOff>466725</xdr:colOff>
                    <xdr:row>180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181</xdr:row>
                    <xdr:rowOff>0</xdr:rowOff>
                  </from>
                  <to>
                    <xdr:col>5</xdr:col>
                    <xdr:colOff>800100</xdr:colOff>
                    <xdr:row>182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181</xdr:row>
                    <xdr:rowOff>200025</xdr:rowOff>
                  </from>
                  <to>
                    <xdr:col>5</xdr:col>
                    <xdr:colOff>609600</xdr:colOff>
                    <xdr:row>181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181</xdr:row>
                    <xdr:rowOff>200025</xdr:rowOff>
                  </from>
                  <to>
                    <xdr:col>1</xdr:col>
                    <xdr:colOff>904875</xdr:colOff>
                    <xdr:row>181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181</xdr:row>
                    <xdr:rowOff>200025</xdr:rowOff>
                  </from>
                  <to>
                    <xdr:col>1</xdr:col>
                    <xdr:colOff>466725</xdr:colOff>
                    <xdr:row>181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192</xdr:row>
                    <xdr:rowOff>200025</xdr:rowOff>
                  </from>
                  <to>
                    <xdr:col>1</xdr:col>
                    <xdr:colOff>904875</xdr:colOff>
                    <xdr:row>192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193</xdr:row>
                    <xdr:rowOff>200025</xdr:rowOff>
                  </from>
                  <to>
                    <xdr:col>5</xdr:col>
                    <xdr:colOff>609600</xdr:colOff>
                    <xdr:row>193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193</xdr:row>
                    <xdr:rowOff>200025</xdr:rowOff>
                  </from>
                  <to>
                    <xdr:col>1</xdr:col>
                    <xdr:colOff>904875</xdr:colOff>
                    <xdr:row>193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193</xdr:row>
                    <xdr:rowOff>200025</xdr:rowOff>
                  </from>
                  <to>
                    <xdr:col>1</xdr:col>
                    <xdr:colOff>466725</xdr:colOff>
                    <xdr:row>193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194</xdr:row>
                    <xdr:rowOff>200025</xdr:rowOff>
                  </from>
                  <to>
                    <xdr:col>5</xdr:col>
                    <xdr:colOff>609600</xdr:colOff>
                    <xdr:row>194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194</xdr:row>
                    <xdr:rowOff>200025</xdr:rowOff>
                  </from>
                  <to>
                    <xdr:col>1</xdr:col>
                    <xdr:colOff>904875</xdr:colOff>
                    <xdr:row>194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194</xdr:row>
                    <xdr:rowOff>200025</xdr:rowOff>
                  </from>
                  <to>
                    <xdr:col>1</xdr:col>
                    <xdr:colOff>466725</xdr:colOff>
                    <xdr:row>194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195</xdr:row>
                    <xdr:rowOff>0</xdr:rowOff>
                  </from>
                  <to>
                    <xdr:col>5</xdr:col>
                    <xdr:colOff>800100</xdr:colOff>
                    <xdr:row>196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195</xdr:row>
                    <xdr:rowOff>200025</xdr:rowOff>
                  </from>
                  <to>
                    <xdr:col>5</xdr:col>
                    <xdr:colOff>609600</xdr:colOff>
                    <xdr:row>195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195</xdr:row>
                    <xdr:rowOff>200025</xdr:rowOff>
                  </from>
                  <to>
                    <xdr:col>1</xdr:col>
                    <xdr:colOff>904875</xdr:colOff>
                    <xdr:row>195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195</xdr:row>
                    <xdr:rowOff>200025</xdr:rowOff>
                  </from>
                  <to>
                    <xdr:col>1</xdr:col>
                    <xdr:colOff>466725</xdr:colOff>
                    <xdr:row>195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206</xdr:row>
                    <xdr:rowOff>0</xdr:rowOff>
                  </from>
                  <to>
                    <xdr:col>5</xdr:col>
                    <xdr:colOff>800100</xdr:colOff>
                    <xdr:row>207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206</xdr:row>
                    <xdr:rowOff>200025</xdr:rowOff>
                  </from>
                  <to>
                    <xdr:col>5</xdr:col>
                    <xdr:colOff>609600</xdr:colOff>
                    <xdr:row>206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206</xdr:row>
                    <xdr:rowOff>200025</xdr:rowOff>
                  </from>
                  <to>
                    <xdr:col>1</xdr:col>
                    <xdr:colOff>904875</xdr:colOff>
                    <xdr:row>206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206</xdr:row>
                    <xdr:rowOff>200025</xdr:rowOff>
                  </from>
                  <to>
                    <xdr:col>1</xdr:col>
                    <xdr:colOff>466725</xdr:colOff>
                    <xdr:row>206</xdr:row>
                    <xdr:rowOff>419100</xdr:rowOff>
                  </to>
                </anchor>
              </controlPr>
            </control>
          </mc:Choice>
        </mc:AlternateContent>
        <mc:AlternateContent xmlns:mc="http://schemas.openxmlformats.org/markup-compatibility/2006">
          <mc:Choice Requires="x14">
            <control shapeId="22757" r:id="rId232" name="Group Box 229">
              <controlPr defaultSize="0" autoFill="0" autoPict="0">
                <anchor moveWithCells="1" sizeWithCells="1">
                  <from>
                    <xdr:col>1</xdr:col>
                    <xdr:colOff>0</xdr:colOff>
                    <xdr:row>207</xdr:row>
                    <xdr:rowOff>0</xdr:rowOff>
                  </from>
                  <to>
                    <xdr:col>5</xdr:col>
                    <xdr:colOff>800100</xdr:colOff>
                    <xdr:row>208</xdr:row>
                    <xdr:rowOff>0</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5</xdr:col>
                    <xdr:colOff>19050</xdr:colOff>
                    <xdr:row>207</xdr:row>
                    <xdr:rowOff>200025</xdr:rowOff>
                  </from>
                  <to>
                    <xdr:col>5</xdr:col>
                    <xdr:colOff>609600</xdr:colOff>
                    <xdr:row>207</xdr:row>
                    <xdr:rowOff>419100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1</xdr:col>
                    <xdr:colOff>504825</xdr:colOff>
                    <xdr:row>207</xdr:row>
                    <xdr:rowOff>200025</xdr:rowOff>
                  </from>
                  <to>
                    <xdr:col>1</xdr:col>
                    <xdr:colOff>904875</xdr:colOff>
                    <xdr:row>207</xdr:row>
                    <xdr:rowOff>419100</xdr:rowOff>
                  </to>
                </anchor>
              </controlPr>
            </control>
          </mc:Choice>
        </mc:AlternateContent>
        <mc:AlternateContent xmlns:mc="http://schemas.openxmlformats.org/markup-compatibility/2006">
          <mc:Choice Requires="x14">
            <control shapeId="22760" r:id="rId235" name="Option Button 232">
              <controlPr defaultSize="0" autoFill="0" autoLine="0" autoPict="0">
                <anchor moveWithCells="1" sizeWithCells="1">
                  <from>
                    <xdr:col>1</xdr:col>
                    <xdr:colOff>57150</xdr:colOff>
                    <xdr:row>207</xdr:row>
                    <xdr:rowOff>200025</xdr:rowOff>
                  </from>
                  <to>
                    <xdr:col>1</xdr:col>
                    <xdr:colOff>466725</xdr:colOff>
                    <xdr:row>207</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1"/>
  <sheetViews>
    <sheetView zoomScaleNormal="100" zoomScaleSheetLayoutView="100" workbookViewId="0"/>
  </sheetViews>
  <sheetFormatPr defaultColWidth="3.125" defaultRowHeight="13.5" x14ac:dyDescent="0.15"/>
  <cols>
    <col min="1" max="34" width="3.125" style="116" customWidth="1"/>
    <col min="35" max="35" width="80.625" style="116" customWidth="1"/>
    <col min="36" max="36" width="3.125" style="121" customWidth="1"/>
    <col min="37" max="37" width="11.5" style="121" customWidth="1"/>
    <col min="38" max="38" width="3.125" style="121" customWidth="1"/>
    <col min="39" max="45" width="3.125" style="126" customWidth="1"/>
    <col min="46" max="52" width="3.125" style="122" customWidth="1"/>
    <col min="53" max="61" width="3.125" style="131"/>
    <col min="62" max="16384" width="3.125" style="116"/>
  </cols>
  <sheetData>
    <row r="1" spans="1:42" x14ac:dyDescent="0.15">
      <c r="A1" s="155" t="str">
        <f>"〔事業者が特に力を入れている取り組み：" &amp;  評価結果報告書!B23 &amp; "〕"</f>
        <v>〔事業者が特に力を入れている取り組み：児童発達支援事業〕</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15"/>
      <c r="AE1" s="115"/>
      <c r="AF1" s="115"/>
      <c r="AG1" s="139" t="s">
        <v>140</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7"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44" t="s">
        <v>96</v>
      </c>
      <c r="C4" s="345"/>
      <c r="D4" s="345"/>
      <c r="E4" s="345"/>
      <c r="F4" s="345"/>
      <c r="G4" s="345"/>
      <c r="H4" s="345"/>
      <c r="I4" s="345"/>
      <c r="J4" s="345"/>
      <c r="K4" s="345"/>
      <c r="L4" s="345"/>
      <c r="M4" s="345"/>
      <c r="N4" s="345"/>
      <c r="O4" s="345"/>
      <c r="P4" s="346" t="str">
        <f>IF(AND($F$5="",AND($F$6="",$F$7="")),"",IF(AND($F$5="",OR($F$6&lt;&gt;"",$F$7&lt;&gt;"")),"評価項目を選択してください",IF(AND($F$6="",$F$7=""),"タイトル①、本文①を入力してください",IF(AND($F$6&lt;&gt;"",$F$7=""),"内容①を入力してください",IF(AND($F$7&lt;&gt;"",$F$6=""),"タイトル①を入力してください","")))))</f>
        <v/>
      </c>
      <c r="Q4" s="346"/>
      <c r="R4" s="346"/>
      <c r="S4" s="346"/>
      <c r="T4" s="346"/>
      <c r="U4" s="346"/>
      <c r="V4" s="346"/>
      <c r="W4" s="346"/>
      <c r="X4" s="346"/>
      <c r="Y4" s="346"/>
      <c r="Z4" s="346"/>
      <c r="AA4" s="346"/>
      <c r="AB4" s="346"/>
      <c r="AC4" s="346"/>
      <c r="AD4" s="346"/>
      <c r="AE4" s="346"/>
      <c r="AF4" s="346"/>
      <c r="AG4" s="347"/>
      <c r="AK4" s="121" t="s">
        <v>84</v>
      </c>
      <c r="AL4" s="121">
        <v>1</v>
      </c>
    </row>
    <row r="5" spans="1:42" ht="60" customHeight="1" thickTop="1" x14ac:dyDescent="0.15">
      <c r="A5" s="115"/>
      <c r="B5" s="118" t="s">
        <v>85</v>
      </c>
      <c r="C5" s="119"/>
      <c r="D5" s="119"/>
      <c r="E5" s="120"/>
      <c r="F5" s="338" t="str">
        <f>IF($AJ$5&lt;=1,"",VLOOKUP($AJ5,$AN$25:$AV$61,5,FALSE))</f>
        <v/>
      </c>
      <c r="G5" s="339"/>
      <c r="H5" s="339"/>
      <c r="I5" s="339"/>
      <c r="J5" s="339"/>
      <c r="K5" s="340"/>
      <c r="L5" s="341" t="str">
        <f>IF($AJ$5&lt;=1,"",VLOOKUP($AJ5,$AN$25:$AV$61,6,FALSE))</f>
        <v/>
      </c>
      <c r="M5" s="342"/>
      <c r="N5" s="342"/>
      <c r="O5" s="342"/>
      <c r="P5" s="342"/>
      <c r="Q5" s="342"/>
      <c r="R5" s="342"/>
      <c r="S5" s="342"/>
      <c r="T5" s="342"/>
      <c r="U5" s="342"/>
      <c r="V5" s="342"/>
      <c r="W5" s="342"/>
      <c r="X5" s="342"/>
      <c r="Y5" s="342"/>
      <c r="Z5" s="342"/>
      <c r="AA5" s="342"/>
      <c r="AB5" s="342"/>
      <c r="AC5" s="342"/>
      <c r="AD5" s="342"/>
      <c r="AE5" s="342"/>
      <c r="AF5" s="342"/>
      <c r="AG5" s="343"/>
      <c r="AJ5" s="123">
        <v>0</v>
      </c>
      <c r="AK5" s="121" t="s">
        <v>92</v>
      </c>
      <c r="AL5" s="121">
        <v>1</v>
      </c>
      <c r="AN5" s="126" t="str">
        <f>IF($AJ$5&lt;=1,"",VLOOKUP($AJ5,$AN$25:$AV$61,7,FALSE))</f>
        <v/>
      </c>
      <c r="AO5" s="126" t="str">
        <f>IF($AJ$5&lt;=1,"",VLOOKUP($AJ5,$AN$25:$AV$61,8,FALSE))</f>
        <v/>
      </c>
      <c r="AP5" s="126" t="str">
        <f>IF($AJ$5&lt;=1,"",VLOOKUP($AJ5,$AN$25:$AV$61,9,FALSE))</f>
        <v/>
      </c>
    </row>
    <row r="6" spans="1:42" ht="25.5" customHeight="1" x14ac:dyDescent="0.15">
      <c r="A6" s="115"/>
      <c r="B6" s="348" t="s">
        <v>86</v>
      </c>
      <c r="C6" s="349"/>
      <c r="D6" s="350"/>
      <c r="E6" s="351"/>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3"/>
      <c r="AH6" s="2" t="str">
        <f>IF(LEN(F6)=0,"",IF(40-LEN(F6)&gt;0,"残り" &amp; 40-LEN(F6) &amp; "文字",IF(40-LEN(F6)=0,"","文字数がオーバーしています")))</f>
        <v/>
      </c>
      <c r="AK6" s="121" t="s">
        <v>93</v>
      </c>
      <c r="AL6" s="121">
        <v>1</v>
      </c>
    </row>
    <row r="7" spans="1:42" ht="139.5" customHeight="1" thickBot="1" x14ac:dyDescent="0.2">
      <c r="A7" s="115"/>
      <c r="B7" s="332" t="s">
        <v>87</v>
      </c>
      <c r="C7" s="333"/>
      <c r="D7" s="333"/>
      <c r="E7" s="334"/>
      <c r="F7" s="335"/>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7"/>
      <c r="AH7" s="2" t="str">
        <f>IF(LEN(F7)=0,"",IF(256-LEN(F7)&gt;0,"残り" &amp; 256-LEN(F7) &amp; "文字",IF(256-LEN(F7)=0,"","文字数がオーバーしています")))</f>
        <v/>
      </c>
      <c r="AJ7" s="125" t="str">
        <f>IF(AND($AJ$5&lt;=1,$F$6&lt;&gt;"",$F$7&lt;&gt;""),"NG",IF(AND($F$5&lt;&gt;"",OR($F$6&lt;&gt;"",$F$7&lt;&gt;"")),"OK","NG"))</f>
        <v>NG</v>
      </c>
      <c r="AK7" s="121" t="s">
        <v>94</v>
      </c>
      <c r="AL7" s="121">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21" t="s">
        <v>95</v>
      </c>
      <c r="AL8" s="121">
        <v>1</v>
      </c>
    </row>
    <row r="9" spans="1:42" ht="20.25" customHeight="1" thickBot="1" x14ac:dyDescent="0.2">
      <c r="A9" s="115"/>
      <c r="B9" s="344" t="s">
        <v>97</v>
      </c>
      <c r="C9" s="345"/>
      <c r="D9" s="345"/>
      <c r="E9" s="345"/>
      <c r="F9" s="345"/>
      <c r="G9" s="345"/>
      <c r="H9" s="345"/>
      <c r="I9" s="345"/>
      <c r="J9" s="345"/>
      <c r="K9" s="345"/>
      <c r="L9" s="345"/>
      <c r="M9" s="345"/>
      <c r="N9" s="345"/>
      <c r="O9" s="345"/>
      <c r="P9" s="346"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6"/>
      <c r="R9" s="346"/>
      <c r="S9" s="346"/>
      <c r="T9" s="346"/>
      <c r="U9" s="346"/>
      <c r="V9" s="346"/>
      <c r="W9" s="346"/>
      <c r="X9" s="346"/>
      <c r="Y9" s="346"/>
      <c r="Z9" s="346"/>
      <c r="AA9" s="346"/>
      <c r="AB9" s="346"/>
      <c r="AC9" s="346"/>
      <c r="AD9" s="346"/>
      <c r="AE9" s="346"/>
      <c r="AF9" s="346"/>
      <c r="AG9" s="347"/>
      <c r="AK9" s="121" t="s">
        <v>84</v>
      </c>
      <c r="AL9" s="121">
        <v>2</v>
      </c>
    </row>
    <row r="10" spans="1:42" ht="60" customHeight="1" thickTop="1" x14ac:dyDescent="0.15">
      <c r="A10" s="115"/>
      <c r="B10" s="118" t="s">
        <v>85</v>
      </c>
      <c r="C10" s="119"/>
      <c r="D10" s="119"/>
      <c r="E10" s="120"/>
      <c r="F10" s="338" t="str">
        <f>IF($AJ$10&lt;=1,"",VLOOKUP($AJ10,$AN$25:$AV$61,5,FALSE))</f>
        <v/>
      </c>
      <c r="G10" s="339"/>
      <c r="H10" s="339"/>
      <c r="I10" s="339"/>
      <c r="J10" s="339"/>
      <c r="K10" s="340"/>
      <c r="L10" s="341" t="str">
        <f>IF($AJ$10&lt;=1,"",VLOOKUP($AJ10,$AN$25:$AV$61,6,FALSE))</f>
        <v/>
      </c>
      <c r="M10" s="342"/>
      <c r="N10" s="342"/>
      <c r="O10" s="342"/>
      <c r="P10" s="342"/>
      <c r="Q10" s="342"/>
      <c r="R10" s="342"/>
      <c r="S10" s="342"/>
      <c r="T10" s="342"/>
      <c r="U10" s="342"/>
      <c r="V10" s="342"/>
      <c r="W10" s="342"/>
      <c r="X10" s="342"/>
      <c r="Y10" s="342"/>
      <c r="Z10" s="342"/>
      <c r="AA10" s="342"/>
      <c r="AB10" s="342"/>
      <c r="AC10" s="342"/>
      <c r="AD10" s="342"/>
      <c r="AE10" s="342"/>
      <c r="AF10" s="342"/>
      <c r="AG10" s="343"/>
      <c r="AJ10" s="123">
        <v>0</v>
      </c>
      <c r="AK10" s="121" t="s">
        <v>92</v>
      </c>
      <c r="AL10" s="121">
        <v>2</v>
      </c>
      <c r="AN10" s="126" t="str">
        <f>IF($AJ$10&lt;=1,"",VLOOKUP($AJ10,$AN$25:$AV$61,7,FALSE))</f>
        <v/>
      </c>
      <c r="AO10" s="126" t="str">
        <f>IF($AJ$10&lt;=1,"",VLOOKUP($AJ10,$AN$25:$AV$61,8,FALSE))</f>
        <v/>
      </c>
      <c r="AP10" s="126" t="str">
        <f>IF($AJ$10&lt;=1,"",VLOOKUP($AJ10,$AN$25:$AV$61,9,FALSE))</f>
        <v/>
      </c>
    </row>
    <row r="11" spans="1:42" ht="25.5" customHeight="1" x14ac:dyDescent="0.15">
      <c r="A11" s="115"/>
      <c r="B11" s="348" t="s">
        <v>88</v>
      </c>
      <c r="C11" s="349"/>
      <c r="D11" s="350"/>
      <c r="E11" s="351"/>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3"/>
      <c r="AH11" s="2" t="str">
        <f>IF(LEN(F11)=0,"",IF(40-LEN(F11)&gt;0,"残り" &amp; 40-LEN(F11) &amp; "文字",IF(40-LEN(F11)=0,"","文字数がオーバーしています")))</f>
        <v/>
      </c>
      <c r="AK11" s="121" t="s">
        <v>93</v>
      </c>
      <c r="AL11" s="121">
        <v>2</v>
      </c>
    </row>
    <row r="12" spans="1:42" ht="139.5" customHeight="1" thickBot="1" x14ac:dyDescent="0.2">
      <c r="A12" s="115"/>
      <c r="B12" s="332" t="s">
        <v>89</v>
      </c>
      <c r="C12" s="333"/>
      <c r="D12" s="333"/>
      <c r="E12" s="334"/>
      <c r="F12" s="335"/>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7"/>
      <c r="AH12" s="2" t="str">
        <f>IF(LEN(F12)=0,"",IF(256-LEN(F12)&gt;0,"残り" &amp; 256-LEN(F12) &amp; "文字",IF(256-LEN(F12)=0,"","文字数がオーバーしています")))</f>
        <v/>
      </c>
      <c r="AJ12" s="125" t="str">
        <f>IF(AND($AJ$10&lt;=1,$F$11&lt;&gt;"",$F$12&lt;&gt;""),"NG",IF(AND($F$10&lt;&gt;"",OR($F$11&lt;&gt;"",$F$12&lt;&gt;"")),"OK","NG"))</f>
        <v>NG</v>
      </c>
      <c r="AK12" s="121" t="s">
        <v>94</v>
      </c>
      <c r="AL12" s="121">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21" t="s">
        <v>95</v>
      </c>
      <c r="AL13" s="121">
        <v>2</v>
      </c>
    </row>
    <row r="14" spans="1:42" ht="20.25" customHeight="1" thickBot="1" x14ac:dyDescent="0.2">
      <c r="A14" s="115"/>
      <c r="B14" s="344" t="s">
        <v>98</v>
      </c>
      <c r="C14" s="345"/>
      <c r="D14" s="345"/>
      <c r="E14" s="345"/>
      <c r="F14" s="345"/>
      <c r="G14" s="345"/>
      <c r="H14" s="345"/>
      <c r="I14" s="345"/>
      <c r="J14" s="345"/>
      <c r="K14" s="345"/>
      <c r="L14" s="345"/>
      <c r="M14" s="345"/>
      <c r="N14" s="345"/>
      <c r="O14" s="345"/>
      <c r="P14" s="346"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6"/>
      <c r="R14" s="346"/>
      <c r="S14" s="346"/>
      <c r="T14" s="346"/>
      <c r="U14" s="346"/>
      <c r="V14" s="346"/>
      <c r="W14" s="346"/>
      <c r="X14" s="346"/>
      <c r="Y14" s="346"/>
      <c r="Z14" s="346"/>
      <c r="AA14" s="346"/>
      <c r="AB14" s="346"/>
      <c r="AC14" s="346"/>
      <c r="AD14" s="346"/>
      <c r="AE14" s="346"/>
      <c r="AF14" s="346"/>
      <c r="AG14" s="347"/>
      <c r="AK14" s="121" t="s">
        <v>84</v>
      </c>
      <c r="AL14" s="121">
        <v>3</v>
      </c>
    </row>
    <row r="15" spans="1:42" ht="60" customHeight="1" thickTop="1" x14ac:dyDescent="0.15">
      <c r="A15" s="115"/>
      <c r="B15" s="118" t="s">
        <v>85</v>
      </c>
      <c r="C15" s="119"/>
      <c r="D15" s="119"/>
      <c r="E15" s="120"/>
      <c r="F15" s="338" t="str">
        <f>IF($AJ$15&lt;=1,"",VLOOKUP($AJ15,$AN$25:$AV$61,5,FALSE))</f>
        <v/>
      </c>
      <c r="G15" s="339"/>
      <c r="H15" s="339"/>
      <c r="I15" s="339"/>
      <c r="J15" s="339"/>
      <c r="K15" s="340"/>
      <c r="L15" s="341" t="str">
        <f>IF($AJ$15&lt;=1,"",VLOOKUP($AJ15,$AN$25:$AV$61,6,FALSE))</f>
        <v/>
      </c>
      <c r="M15" s="342"/>
      <c r="N15" s="342"/>
      <c r="O15" s="342"/>
      <c r="P15" s="342"/>
      <c r="Q15" s="342"/>
      <c r="R15" s="342"/>
      <c r="S15" s="342"/>
      <c r="T15" s="342"/>
      <c r="U15" s="342"/>
      <c r="V15" s="342"/>
      <c r="W15" s="342"/>
      <c r="X15" s="342"/>
      <c r="Y15" s="342"/>
      <c r="Z15" s="342"/>
      <c r="AA15" s="342"/>
      <c r="AB15" s="342"/>
      <c r="AC15" s="342"/>
      <c r="AD15" s="342"/>
      <c r="AE15" s="342"/>
      <c r="AF15" s="342"/>
      <c r="AG15" s="343"/>
      <c r="AJ15" s="123">
        <v>0</v>
      </c>
      <c r="AK15" s="121" t="s">
        <v>92</v>
      </c>
      <c r="AL15" s="121">
        <v>3</v>
      </c>
      <c r="AN15" s="126" t="str">
        <f>IF($AJ$15&lt;=1,"",VLOOKUP($AJ15,$AN$25:$AV$61,7,FALSE))</f>
        <v/>
      </c>
      <c r="AO15" s="126" t="str">
        <f>IF($AJ$15&lt;=1,"",VLOOKUP($AJ15,$AN$25:$AV$61,8,FALSE))</f>
        <v/>
      </c>
      <c r="AP15" s="126" t="str">
        <f>IF($AJ$15&lt;=1,"",VLOOKUP($AJ15,$AN$25:$AV$61,9,FALSE))</f>
        <v/>
      </c>
    </row>
    <row r="16" spans="1:42" ht="25.5" customHeight="1" x14ac:dyDescent="0.15">
      <c r="A16" s="115"/>
      <c r="B16" s="348" t="s">
        <v>90</v>
      </c>
      <c r="C16" s="349"/>
      <c r="D16" s="350"/>
      <c r="E16" s="351"/>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3"/>
      <c r="AH16" s="2" t="str">
        <f>IF(LEN(F16)=0,"",IF(40-LEN(F16)&gt;0,"残り" &amp; 40-LEN(F16) &amp; "文字",IF(40-LEN(F16)=0,"","文字数がオーバーしています")))</f>
        <v/>
      </c>
      <c r="AK16" s="121" t="s">
        <v>93</v>
      </c>
      <c r="AL16" s="121">
        <v>3</v>
      </c>
    </row>
    <row r="17" spans="1:48" ht="139.5" customHeight="1" thickBot="1" x14ac:dyDescent="0.2">
      <c r="A17" s="115"/>
      <c r="B17" s="332" t="s">
        <v>91</v>
      </c>
      <c r="C17" s="333"/>
      <c r="D17" s="333"/>
      <c r="E17" s="334"/>
      <c r="F17" s="335"/>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7"/>
      <c r="AH17" s="2" t="str">
        <f>IF(LEN(F17)=0,"",IF(256-LEN(F17)&gt;0,"残り" &amp; 256-LEN(F17) &amp; "文字",IF(256-LEN(F17)=0,"","文字数がオーバーしています")))</f>
        <v/>
      </c>
      <c r="AJ17" s="125" t="str">
        <f>IF(AND($AJ$15&lt;=1,$F$16&lt;&gt;"",$F$17&lt;&gt;""),"NG",IF(AND($F$15&lt;&gt;"",OR($F$16&lt;&gt;"",$F$17&lt;&gt;"")),"OK","NG"))</f>
        <v>NG</v>
      </c>
      <c r="AK17" s="121" t="s">
        <v>94</v>
      </c>
      <c r="AL17" s="121">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1</v>
      </c>
      <c r="AP26" s="126">
        <v>1</v>
      </c>
      <c r="AQ26" s="126">
        <v>1</v>
      </c>
      <c r="AR26" s="162" t="s">
        <v>378</v>
      </c>
      <c r="AS26" s="162" t="s">
        <v>164</v>
      </c>
      <c r="AT26" s="163" t="s">
        <v>379</v>
      </c>
      <c r="AU26" s="163" t="s">
        <v>380</v>
      </c>
      <c r="AV26" s="163" t="s">
        <v>381</v>
      </c>
    </row>
    <row r="27" spans="1:48" x14ac:dyDescent="0.15">
      <c r="AN27" s="126">
        <v>3</v>
      </c>
      <c r="AO27" s="126">
        <v>1</v>
      </c>
      <c r="AP27" s="126">
        <v>1</v>
      </c>
      <c r="AQ27" s="126">
        <v>2</v>
      </c>
      <c r="AR27" s="162" t="s">
        <v>382</v>
      </c>
      <c r="AS27" s="162" t="s">
        <v>168</v>
      </c>
      <c r="AT27" s="163" t="s">
        <v>379</v>
      </c>
      <c r="AU27" s="163" t="s">
        <v>380</v>
      </c>
      <c r="AV27" s="163" t="s">
        <v>383</v>
      </c>
    </row>
    <row r="28" spans="1:48" x14ac:dyDescent="0.15">
      <c r="AN28" s="126">
        <v>4</v>
      </c>
      <c r="AO28" s="126">
        <v>1</v>
      </c>
      <c r="AP28" s="126">
        <v>1</v>
      </c>
      <c r="AQ28" s="126">
        <v>3</v>
      </c>
      <c r="AR28" s="162" t="s">
        <v>384</v>
      </c>
      <c r="AS28" s="162" t="s">
        <v>172</v>
      </c>
      <c r="AT28" s="163" t="s">
        <v>379</v>
      </c>
      <c r="AU28" s="163" t="s">
        <v>380</v>
      </c>
      <c r="AV28" s="163" t="s">
        <v>385</v>
      </c>
    </row>
    <row r="29" spans="1:48" x14ac:dyDescent="0.15">
      <c r="AN29" s="126">
        <v>5</v>
      </c>
      <c r="AO29" s="126">
        <v>2</v>
      </c>
      <c r="AP29" s="126">
        <v>1</v>
      </c>
      <c r="AQ29" s="126">
        <v>1</v>
      </c>
      <c r="AR29" s="162" t="s">
        <v>386</v>
      </c>
      <c r="AS29" s="162" t="s">
        <v>179</v>
      </c>
      <c r="AT29" s="163" t="s">
        <v>387</v>
      </c>
      <c r="AU29" s="163" t="s">
        <v>388</v>
      </c>
      <c r="AV29" s="163" t="s">
        <v>389</v>
      </c>
    </row>
    <row r="30" spans="1:48" x14ac:dyDescent="0.15">
      <c r="AN30" s="126">
        <v>6</v>
      </c>
      <c r="AO30" s="126">
        <v>2</v>
      </c>
      <c r="AP30" s="126">
        <v>2</v>
      </c>
      <c r="AQ30" s="126">
        <v>1</v>
      </c>
      <c r="AR30" s="162" t="s">
        <v>390</v>
      </c>
      <c r="AS30" s="162" t="s">
        <v>189</v>
      </c>
      <c r="AT30" s="163" t="s">
        <v>387</v>
      </c>
      <c r="AU30" s="163" t="s">
        <v>391</v>
      </c>
      <c r="AV30" s="163" t="s">
        <v>392</v>
      </c>
    </row>
    <row r="31" spans="1:48" x14ac:dyDescent="0.15">
      <c r="AN31" s="126">
        <v>7</v>
      </c>
      <c r="AO31" s="126">
        <v>2</v>
      </c>
      <c r="AP31" s="126">
        <v>2</v>
      </c>
      <c r="AQ31" s="126">
        <v>2</v>
      </c>
      <c r="AR31" s="162" t="s">
        <v>393</v>
      </c>
      <c r="AS31" s="162" t="s">
        <v>193</v>
      </c>
      <c r="AT31" s="163" t="s">
        <v>387</v>
      </c>
      <c r="AU31" s="163" t="s">
        <v>391</v>
      </c>
      <c r="AV31" s="163" t="s">
        <v>394</v>
      </c>
    </row>
    <row r="32" spans="1:48" x14ac:dyDescent="0.15">
      <c r="AN32" s="126">
        <v>8</v>
      </c>
      <c r="AO32" s="126">
        <v>3</v>
      </c>
      <c r="AP32" s="126">
        <v>1</v>
      </c>
      <c r="AQ32" s="126">
        <v>1</v>
      </c>
      <c r="AR32" s="162" t="s">
        <v>395</v>
      </c>
      <c r="AS32" s="162" t="s">
        <v>201</v>
      </c>
      <c r="AT32" s="163" t="s">
        <v>396</v>
      </c>
      <c r="AU32" s="163" t="s">
        <v>397</v>
      </c>
      <c r="AV32" s="163" t="s">
        <v>398</v>
      </c>
    </row>
    <row r="33" spans="40:48" x14ac:dyDescent="0.15">
      <c r="AN33" s="126">
        <v>9</v>
      </c>
      <c r="AO33" s="126">
        <v>3</v>
      </c>
      <c r="AP33" s="126">
        <v>2</v>
      </c>
      <c r="AQ33" s="126">
        <v>1</v>
      </c>
      <c r="AR33" s="162" t="s">
        <v>399</v>
      </c>
      <c r="AS33" s="162" t="s">
        <v>206</v>
      </c>
      <c r="AT33" s="163" t="s">
        <v>396</v>
      </c>
      <c r="AU33" s="163" t="s">
        <v>400</v>
      </c>
      <c r="AV33" s="163" t="s">
        <v>401</v>
      </c>
    </row>
    <row r="34" spans="40:48" x14ac:dyDescent="0.15">
      <c r="AN34" s="126">
        <v>10</v>
      </c>
      <c r="AO34" s="126">
        <v>3</v>
      </c>
      <c r="AP34" s="126">
        <v>2</v>
      </c>
      <c r="AQ34" s="126">
        <v>2</v>
      </c>
      <c r="AR34" s="162" t="s">
        <v>402</v>
      </c>
      <c r="AS34" s="162" t="s">
        <v>209</v>
      </c>
      <c r="AT34" s="163" t="s">
        <v>396</v>
      </c>
      <c r="AU34" s="163" t="s">
        <v>400</v>
      </c>
      <c r="AV34" s="163" t="s">
        <v>403</v>
      </c>
    </row>
    <row r="35" spans="40:48" x14ac:dyDescent="0.15">
      <c r="AN35" s="126">
        <v>11</v>
      </c>
      <c r="AO35" s="126">
        <v>3</v>
      </c>
      <c r="AP35" s="126">
        <v>3</v>
      </c>
      <c r="AQ35" s="126">
        <v>1</v>
      </c>
      <c r="AR35" s="162" t="s">
        <v>404</v>
      </c>
      <c r="AS35" s="162" t="s">
        <v>214</v>
      </c>
      <c r="AT35" s="163" t="s">
        <v>396</v>
      </c>
      <c r="AU35" s="163" t="s">
        <v>405</v>
      </c>
      <c r="AV35" s="163" t="s">
        <v>406</v>
      </c>
    </row>
    <row r="36" spans="40:48" x14ac:dyDescent="0.15">
      <c r="AN36" s="126">
        <v>12</v>
      </c>
      <c r="AO36" s="126">
        <v>3</v>
      </c>
      <c r="AP36" s="126">
        <v>3</v>
      </c>
      <c r="AQ36" s="126">
        <v>2</v>
      </c>
      <c r="AR36" s="162" t="s">
        <v>407</v>
      </c>
      <c r="AS36" s="162" t="s">
        <v>217</v>
      </c>
      <c r="AT36" s="163" t="s">
        <v>396</v>
      </c>
      <c r="AU36" s="163" t="s">
        <v>405</v>
      </c>
      <c r="AV36" s="163" t="s">
        <v>408</v>
      </c>
    </row>
    <row r="37" spans="40:48" x14ac:dyDescent="0.15">
      <c r="AN37" s="126">
        <v>13</v>
      </c>
      <c r="AO37" s="126">
        <v>4</v>
      </c>
      <c r="AP37" s="126">
        <v>1</v>
      </c>
      <c r="AQ37" s="126">
        <v>1</v>
      </c>
      <c r="AR37" s="162" t="s">
        <v>409</v>
      </c>
      <c r="AS37" s="162" t="s">
        <v>226</v>
      </c>
      <c r="AT37" s="163" t="s">
        <v>410</v>
      </c>
      <c r="AU37" s="163" t="s">
        <v>411</v>
      </c>
      <c r="AV37" s="163" t="s">
        <v>412</v>
      </c>
    </row>
    <row r="38" spans="40:48" x14ac:dyDescent="0.15">
      <c r="AN38" s="126">
        <v>14</v>
      </c>
      <c r="AO38" s="126">
        <v>4</v>
      </c>
      <c r="AP38" s="126">
        <v>2</v>
      </c>
      <c r="AQ38" s="126">
        <v>1</v>
      </c>
      <c r="AR38" s="162" t="s">
        <v>413</v>
      </c>
      <c r="AS38" s="162" t="s">
        <v>232</v>
      </c>
      <c r="AT38" s="163" t="s">
        <v>410</v>
      </c>
      <c r="AU38" s="163" t="s">
        <v>414</v>
      </c>
      <c r="AV38" s="163" t="s">
        <v>415</v>
      </c>
    </row>
    <row r="39" spans="40:48" x14ac:dyDescent="0.15">
      <c r="AN39" s="126">
        <v>15</v>
      </c>
      <c r="AO39" s="126">
        <v>5</v>
      </c>
      <c r="AP39" s="126">
        <v>1</v>
      </c>
      <c r="AQ39" s="126">
        <v>1</v>
      </c>
      <c r="AR39" s="162" t="s">
        <v>416</v>
      </c>
      <c r="AS39" s="162" t="s">
        <v>243</v>
      </c>
      <c r="AT39" s="163" t="s">
        <v>417</v>
      </c>
      <c r="AU39" s="163" t="s">
        <v>418</v>
      </c>
      <c r="AV39" s="163" t="s">
        <v>419</v>
      </c>
    </row>
    <row r="40" spans="40:48" x14ac:dyDescent="0.15">
      <c r="AN40" s="126">
        <v>16</v>
      </c>
      <c r="AO40" s="126">
        <v>5</v>
      </c>
      <c r="AP40" s="126">
        <v>1</v>
      </c>
      <c r="AQ40" s="126">
        <v>2</v>
      </c>
      <c r="AR40" s="162" t="s">
        <v>420</v>
      </c>
      <c r="AS40" s="162" t="s">
        <v>246</v>
      </c>
      <c r="AT40" s="163" t="s">
        <v>417</v>
      </c>
      <c r="AU40" s="163" t="s">
        <v>418</v>
      </c>
      <c r="AV40" s="163" t="s">
        <v>421</v>
      </c>
    </row>
    <row r="41" spans="40:48" x14ac:dyDescent="0.15">
      <c r="AN41" s="126">
        <v>17</v>
      </c>
      <c r="AO41" s="126">
        <v>5</v>
      </c>
      <c r="AP41" s="126">
        <v>1</v>
      </c>
      <c r="AQ41" s="126">
        <v>3</v>
      </c>
      <c r="AR41" s="162" t="s">
        <v>422</v>
      </c>
      <c r="AS41" s="162" t="s">
        <v>249</v>
      </c>
      <c r="AT41" s="163" t="s">
        <v>417</v>
      </c>
      <c r="AU41" s="163" t="s">
        <v>418</v>
      </c>
      <c r="AV41" s="163" t="s">
        <v>423</v>
      </c>
    </row>
    <row r="42" spans="40:48" x14ac:dyDescent="0.15">
      <c r="AN42" s="126">
        <v>18</v>
      </c>
      <c r="AO42" s="126">
        <v>5</v>
      </c>
      <c r="AP42" s="126">
        <v>1</v>
      </c>
      <c r="AQ42" s="126">
        <v>4</v>
      </c>
      <c r="AR42" s="162" t="s">
        <v>424</v>
      </c>
      <c r="AS42" s="162" t="s">
        <v>255</v>
      </c>
      <c r="AT42" s="163" t="s">
        <v>417</v>
      </c>
      <c r="AU42" s="163" t="s">
        <v>418</v>
      </c>
      <c r="AV42" s="163" t="s">
        <v>425</v>
      </c>
    </row>
    <row r="43" spans="40:48" x14ac:dyDescent="0.15">
      <c r="AN43" s="126">
        <v>19</v>
      </c>
      <c r="AO43" s="126">
        <v>5</v>
      </c>
      <c r="AP43" s="126">
        <v>2</v>
      </c>
      <c r="AQ43" s="126">
        <v>1</v>
      </c>
      <c r="AR43" s="162" t="s">
        <v>426</v>
      </c>
      <c r="AS43" s="162" t="s">
        <v>262</v>
      </c>
      <c r="AT43" s="163" t="s">
        <v>417</v>
      </c>
      <c r="AU43" s="163" t="s">
        <v>427</v>
      </c>
      <c r="AV43" s="163" t="s">
        <v>428</v>
      </c>
    </row>
    <row r="44" spans="40:48" x14ac:dyDescent="0.15">
      <c r="AN44" s="126">
        <v>20</v>
      </c>
      <c r="AO44" s="126">
        <v>6</v>
      </c>
      <c r="AP44" s="126">
        <v>1</v>
      </c>
      <c r="AQ44" s="126">
        <v>1</v>
      </c>
      <c r="AR44" s="162" t="s">
        <v>429</v>
      </c>
      <c r="AS44" s="162" t="s">
        <v>277</v>
      </c>
      <c r="AT44" s="163" t="s">
        <v>430</v>
      </c>
      <c r="AU44" s="163" t="s">
        <v>431</v>
      </c>
      <c r="AV44" s="163" t="s">
        <v>432</v>
      </c>
    </row>
    <row r="45" spans="40:48" x14ac:dyDescent="0.15">
      <c r="AN45" s="126">
        <v>21</v>
      </c>
      <c r="AO45" s="126">
        <v>6</v>
      </c>
      <c r="AP45" s="126">
        <v>2</v>
      </c>
      <c r="AQ45" s="126">
        <v>1</v>
      </c>
      <c r="AR45" s="162" t="s">
        <v>433</v>
      </c>
      <c r="AS45" s="162" t="s">
        <v>285</v>
      </c>
      <c r="AT45" s="163" t="s">
        <v>430</v>
      </c>
      <c r="AU45" s="163" t="s">
        <v>434</v>
      </c>
      <c r="AV45" s="163" t="s">
        <v>435</v>
      </c>
    </row>
    <row r="46" spans="40:48" x14ac:dyDescent="0.15">
      <c r="AN46" s="126">
        <v>22</v>
      </c>
      <c r="AO46" s="126">
        <v>6</v>
      </c>
      <c r="AP46" s="126">
        <v>2</v>
      </c>
      <c r="AQ46" s="126">
        <v>2</v>
      </c>
      <c r="AR46" s="162" t="s">
        <v>436</v>
      </c>
      <c r="AS46" s="162" t="s">
        <v>289</v>
      </c>
      <c r="AT46" s="163" t="s">
        <v>430</v>
      </c>
      <c r="AU46" s="163" t="s">
        <v>434</v>
      </c>
      <c r="AV46" s="163" t="s">
        <v>437</v>
      </c>
    </row>
    <row r="47" spans="40:48" x14ac:dyDescent="0.15">
      <c r="AN47" s="126">
        <v>23</v>
      </c>
      <c r="AO47" s="126">
        <v>6</v>
      </c>
      <c r="AP47" s="126">
        <v>3</v>
      </c>
      <c r="AQ47" s="126">
        <v>1</v>
      </c>
      <c r="AR47" s="162" t="s">
        <v>438</v>
      </c>
      <c r="AS47" s="162" t="s">
        <v>297</v>
      </c>
      <c r="AT47" s="163" t="s">
        <v>430</v>
      </c>
      <c r="AU47" s="163" t="s">
        <v>439</v>
      </c>
      <c r="AV47" s="163" t="s">
        <v>440</v>
      </c>
    </row>
    <row r="48" spans="40:48" x14ac:dyDescent="0.15">
      <c r="AN48" s="126">
        <v>24</v>
      </c>
      <c r="AO48" s="126">
        <v>6</v>
      </c>
      <c r="AP48" s="126">
        <v>3</v>
      </c>
      <c r="AQ48" s="126">
        <v>2</v>
      </c>
      <c r="AR48" s="162" t="s">
        <v>441</v>
      </c>
      <c r="AS48" s="162" t="s">
        <v>301</v>
      </c>
      <c r="AT48" s="163" t="s">
        <v>430</v>
      </c>
      <c r="AU48" s="163" t="s">
        <v>439</v>
      </c>
      <c r="AV48" s="163" t="s">
        <v>442</v>
      </c>
    </row>
    <row r="49" spans="40:48" x14ac:dyDescent="0.15">
      <c r="AN49" s="126">
        <v>25</v>
      </c>
      <c r="AO49" s="126">
        <v>6</v>
      </c>
      <c r="AP49" s="126">
        <v>3</v>
      </c>
      <c r="AQ49" s="126">
        <v>3</v>
      </c>
      <c r="AR49" s="162" t="s">
        <v>443</v>
      </c>
      <c r="AS49" s="162" t="s">
        <v>306</v>
      </c>
      <c r="AT49" s="163" t="s">
        <v>430</v>
      </c>
      <c r="AU49" s="163" t="s">
        <v>439</v>
      </c>
      <c r="AV49" s="163" t="s">
        <v>444</v>
      </c>
    </row>
    <row r="50" spans="40:48" x14ac:dyDescent="0.15">
      <c r="AN50" s="126">
        <v>26</v>
      </c>
      <c r="AO50" s="126">
        <v>6</v>
      </c>
      <c r="AP50" s="126">
        <v>3</v>
      </c>
      <c r="AQ50" s="126">
        <v>4</v>
      </c>
      <c r="AR50" s="162" t="s">
        <v>445</v>
      </c>
      <c r="AS50" s="162" t="s">
        <v>309</v>
      </c>
      <c r="AT50" s="163" t="s">
        <v>430</v>
      </c>
      <c r="AU50" s="163" t="s">
        <v>439</v>
      </c>
      <c r="AV50" s="163" t="s">
        <v>446</v>
      </c>
    </row>
    <row r="51" spans="40:48" x14ac:dyDescent="0.15">
      <c r="AN51" s="126">
        <v>27</v>
      </c>
      <c r="AO51" s="126">
        <v>6</v>
      </c>
      <c r="AP51" s="126">
        <v>5</v>
      </c>
      <c r="AQ51" s="126">
        <v>1</v>
      </c>
      <c r="AR51" s="162" t="s">
        <v>447</v>
      </c>
      <c r="AS51" s="162" t="s">
        <v>315</v>
      </c>
      <c r="AT51" s="163" t="s">
        <v>430</v>
      </c>
      <c r="AU51" s="163" t="s">
        <v>448</v>
      </c>
      <c r="AV51" s="163" t="s">
        <v>449</v>
      </c>
    </row>
    <row r="52" spans="40:48" x14ac:dyDescent="0.15">
      <c r="AN52" s="126">
        <v>28</v>
      </c>
      <c r="AO52" s="126">
        <v>6</v>
      </c>
      <c r="AP52" s="126">
        <v>5</v>
      </c>
      <c r="AQ52" s="126">
        <v>2</v>
      </c>
      <c r="AR52" s="162" t="s">
        <v>450</v>
      </c>
      <c r="AS52" s="162" t="s">
        <v>319</v>
      </c>
      <c r="AT52" s="163" t="s">
        <v>430</v>
      </c>
      <c r="AU52" s="163" t="s">
        <v>448</v>
      </c>
      <c r="AV52" s="163" t="s">
        <v>451</v>
      </c>
    </row>
    <row r="53" spans="40:48" x14ac:dyDescent="0.15">
      <c r="AN53" s="126">
        <v>29</v>
      </c>
      <c r="AO53" s="126">
        <v>6</v>
      </c>
      <c r="AP53" s="126">
        <v>6</v>
      </c>
      <c r="AQ53" s="126">
        <v>1</v>
      </c>
      <c r="AR53" s="162" t="s">
        <v>452</v>
      </c>
      <c r="AS53" s="162" t="s">
        <v>326</v>
      </c>
      <c r="AT53" s="163" t="s">
        <v>430</v>
      </c>
      <c r="AU53" s="163" t="s">
        <v>453</v>
      </c>
      <c r="AV53" s="163" t="s">
        <v>454</v>
      </c>
    </row>
    <row r="54" spans="40:48" x14ac:dyDescent="0.15">
      <c r="AN54" s="126">
        <v>30</v>
      </c>
      <c r="AO54" s="126">
        <v>6</v>
      </c>
      <c r="AP54" s="126">
        <v>6</v>
      </c>
      <c r="AQ54" s="126">
        <v>2</v>
      </c>
      <c r="AR54" s="162" t="s">
        <v>455</v>
      </c>
      <c r="AS54" s="162" t="s">
        <v>330</v>
      </c>
      <c r="AT54" s="163" t="s">
        <v>430</v>
      </c>
      <c r="AU54" s="163" t="s">
        <v>453</v>
      </c>
      <c r="AV54" s="163" t="s">
        <v>456</v>
      </c>
    </row>
    <row r="55" spans="40:48" x14ac:dyDescent="0.15">
      <c r="AN55" s="126">
        <v>31</v>
      </c>
      <c r="AO55" s="126">
        <v>6</v>
      </c>
      <c r="AP55" s="126">
        <v>4</v>
      </c>
      <c r="AQ55" s="126">
        <v>1</v>
      </c>
      <c r="AR55" s="162" t="s">
        <v>457</v>
      </c>
      <c r="AS55" s="162" t="s">
        <v>336</v>
      </c>
      <c r="AT55" s="163" t="s">
        <v>430</v>
      </c>
      <c r="AU55" s="163" t="s">
        <v>458</v>
      </c>
      <c r="AV55" s="163" t="s">
        <v>459</v>
      </c>
    </row>
    <row r="56" spans="40:48" x14ac:dyDescent="0.15">
      <c r="AN56" s="126">
        <v>32</v>
      </c>
      <c r="AO56" s="126">
        <v>6</v>
      </c>
      <c r="AP56" s="126">
        <v>4</v>
      </c>
      <c r="AQ56" s="126">
        <v>2</v>
      </c>
      <c r="AR56" s="162" t="s">
        <v>460</v>
      </c>
      <c r="AS56" s="162" t="s">
        <v>341</v>
      </c>
      <c r="AT56" s="163" t="s">
        <v>430</v>
      </c>
      <c r="AU56" s="163" t="s">
        <v>458</v>
      </c>
      <c r="AV56" s="163" t="s">
        <v>461</v>
      </c>
    </row>
    <row r="57" spans="40:48" x14ac:dyDescent="0.15">
      <c r="AN57" s="126">
        <v>33</v>
      </c>
      <c r="AO57" s="126">
        <v>6</v>
      </c>
      <c r="AP57" s="126">
        <v>4</v>
      </c>
      <c r="AQ57" s="126">
        <v>3</v>
      </c>
      <c r="AR57" s="162" t="s">
        <v>462</v>
      </c>
      <c r="AS57" s="162" t="s">
        <v>349</v>
      </c>
      <c r="AT57" s="163" t="s">
        <v>430</v>
      </c>
      <c r="AU57" s="163" t="s">
        <v>458</v>
      </c>
      <c r="AV57" s="163" t="s">
        <v>463</v>
      </c>
    </row>
    <row r="58" spans="40:48" x14ac:dyDescent="0.15">
      <c r="AN58" s="126">
        <v>34</v>
      </c>
      <c r="AO58" s="126">
        <v>6</v>
      </c>
      <c r="AP58" s="126">
        <v>4</v>
      </c>
      <c r="AQ58" s="126">
        <v>4</v>
      </c>
      <c r="AR58" s="162" t="s">
        <v>464</v>
      </c>
      <c r="AS58" s="162" t="s">
        <v>356</v>
      </c>
      <c r="AT58" s="163" t="s">
        <v>430</v>
      </c>
      <c r="AU58" s="163" t="s">
        <v>458</v>
      </c>
      <c r="AV58" s="163" t="s">
        <v>465</v>
      </c>
    </row>
    <row r="59" spans="40:48" x14ac:dyDescent="0.15">
      <c r="AN59" s="126">
        <v>35</v>
      </c>
      <c r="AO59" s="126">
        <v>6</v>
      </c>
      <c r="AP59" s="126">
        <v>4</v>
      </c>
      <c r="AQ59" s="126">
        <v>5</v>
      </c>
      <c r="AR59" s="162" t="s">
        <v>466</v>
      </c>
      <c r="AS59" s="162" t="s">
        <v>360</v>
      </c>
      <c r="AT59" s="163" t="s">
        <v>430</v>
      </c>
      <c r="AU59" s="163" t="s">
        <v>458</v>
      </c>
      <c r="AV59" s="163" t="s">
        <v>467</v>
      </c>
    </row>
    <row r="60" spans="40:48" x14ac:dyDescent="0.15">
      <c r="AN60" s="126">
        <v>36</v>
      </c>
      <c r="AO60" s="126">
        <v>6</v>
      </c>
      <c r="AP60" s="126">
        <v>4</v>
      </c>
      <c r="AQ60" s="126">
        <v>6</v>
      </c>
      <c r="AR60" s="162" t="s">
        <v>468</v>
      </c>
      <c r="AS60" s="162" t="s">
        <v>366</v>
      </c>
      <c r="AT60" s="163" t="s">
        <v>430</v>
      </c>
      <c r="AU60" s="163" t="s">
        <v>458</v>
      </c>
      <c r="AV60" s="163" t="s">
        <v>469</v>
      </c>
    </row>
    <row r="61" spans="40:48" x14ac:dyDescent="0.15">
      <c r="AN61" s="126">
        <v>37</v>
      </c>
      <c r="AO61" s="126">
        <v>6</v>
      </c>
      <c r="AP61" s="126">
        <v>4</v>
      </c>
      <c r="AQ61" s="126">
        <v>7</v>
      </c>
      <c r="AR61" s="162" t="s">
        <v>470</v>
      </c>
      <c r="AS61" s="162" t="s">
        <v>373</v>
      </c>
      <c r="AT61" s="163" t="s">
        <v>430</v>
      </c>
      <c r="AU61" s="163" t="s">
        <v>458</v>
      </c>
      <c r="AV61" s="163" t="s">
        <v>471</v>
      </c>
    </row>
  </sheetData>
  <sheetProtection algorithmName="SHA-512" hashValue="Rec3L/Y039lULa2RjndgBHY/EA+tx/AGOpkChqRMBv0wHwZefMeTvvvY4SprpgPU8v/X9RY3alJQCe2BKufWyg==" saltValue="SMP7FVMIujYjt6USYBWEeQ=="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〔全体の評価講評：児童発達支援事業〕</v>
      </c>
      <c r="B1" s="32"/>
      <c r="C1" s="32"/>
      <c r="D1" s="140" t="s">
        <v>140</v>
      </c>
    </row>
    <row r="2" spans="1:5" ht="18" customHeight="1" x14ac:dyDescent="0.15">
      <c r="A2" s="358" t="str">
        <f>"《事業所名： " &amp; 評価結果報告書!B24 &amp; "》"</f>
        <v>《事業所名： 》</v>
      </c>
      <c r="B2" s="358"/>
      <c r="C2" s="358"/>
      <c r="D2" s="358"/>
    </row>
    <row r="3" spans="1:5" ht="18" customHeight="1" x14ac:dyDescent="0.15">
      <c r="A3" s="18" t="s">
        <v>0</v>
      </c>
      <c r="B3" s="359" t="s">
        <v>2</v>
      </c>
      <c r="C3" s="360"/>
      <c r="D3" s="361"/>
    </row>
    <row r="4" spans="1:5" ht="30" customHeight="1" x14ac:dyDescent="0.15">
      <c r="A4" s="354">
        <v>1</v>
      </c>
      <c r="B4" s="19" t="s">
        <v>3</v>
      </c>
      <c r="C4" s="172"/>
      <c r="D4" s="174"/>
      <c r="E4" s="2" t="str">
        <f>IF(LEN(C4)=0,"",IF(64-LEN(C4)&gt;0,"残り" &amp; 64-LEN(C4) &amp; "文字",IF(64-LEN(C4)=0,"","文字数がオーバーしています")))</f>
        <v/>
      </c>
    </row>
    <row r="5" spans="1:5" ht="87.95" customHeight="1" x14ac:dyDescent="0.15">
      <c r="A5" s="355"/>
      <c r="B5" s="20" t="s">
        <v>5</v>
      </c>
      <c r="C5" s="356"/>
      <c r="D5" s="357"/>
      <c r="E5" s="2" t="str">
        <f>IF(LEN(C5)=0,"",IF(256-LEN(C5)&gt;0,"残り" &amp; 256-LEN(C5) &amp; "文字",IF(256-LEN(C5)=0,"","文字数がオーバーしています")))</f>
        <v/>
      </c>
    </row>
    <row r="6" spans="1:5" ht="30" customHeight="1" x14ac:dyDescent="0.15">
      <c r="A6" s="354">
        <v>2</v>
      </c>
      <c r="B6" s="19" t="s">
        <v>3</v>
      </c>
      <c r="C6" s="172"/>
      <c r="D6" s="174"/>
      <c r="E6" s="2" t="str">
        <f>IF(LEN(C6)=0,"",IF(64-LEN(C6)&gt;0,"残り" &amp; 64-LEN(C6) &amp; "文字",IF(64-LEN(C6)=0,"","文字数がオーバーしています")))</f>
        <v/>
      </c>
    </row>
    <row r="7" spans="1:5" ht="87.95" customHeight="1" x14ac:dyDescent="0.15">
      <c r="A7" s="355"/>
      <c r="B7" s="20" t="s">
        <v>107</v>
      </c>
      <c r="C7" s="356"/>
      <c r="D7" s="357"/>
      <c r="E7" s="2" t="str">
        <f>IF(LEN(C7)=0,"",IF(256-LEN(C7)&gt;0,"残り" &amp; 256-LEN(C7) &amp; "文字",IF(256-LEN(C7)=0,"","文字数がオーバーしています")))</f>
        <v/>
      </c>
    </row>
    <row r="8" spans="1:5" ht="30" customHeight="1" x14ac:dyDescent="0.15">
      <c r="A8" s="354">
        <v>3</v>
      </c>
      <c r="B8" s="19" t="s">
        <v>3</v>
      </c>
      <c r="C8" s="172"/>
      <c r="D8" s="174"/>
      <c r="E8" s="2" t="str">
        <f>IF(LEN(C8)=0,"",IF(64-LEN(C8)&gt;0,"残り" &amp; 64-LEN(C8) &amp; "文字",IF(64-LEN(C8)=0,"","文字数がオーバーしています")))</f>
        <v/>
      </c>
    </row>
    <row r="9" spans="1:5" ht="87.95" customHeight="1" x14ac:dyDescent="0.15">
      <c r="A9" s="355"/>
      <c r="B9" s="20" t="s">
        <v>4</v>
      </c>
      <c r="C9" s="356"/>
      <c r="D9" s="357"/>
      <c r="E9" s="2" t="str">
        <f>IF(LEN(C9)=0,"",IF(256-LEN(C9)&gt;0,"残り" &amp; 256-LEN(C9) &amp; "文字",IF(256-LEN(C9)=0,"","文字数がオーバーしています")))</f>
        <v/>
      </c>
    </row>
    <row r="10" spans="1:5" ht="18" customHeight="1" x14ac:dyDescent="0.15">
      <c r="A10" s="18" t="s">
        <v>0</v>
      </c>
      <c r="B10" s="359" t="s">
        <v>6</v>
      </c>
      <c r="C10" s="360"/>
      <c r="D10" s="361"/>
    </row>
    <row r="11" spans="1:5" ht="30" customHeight="1" x14ac:dyDescent="0.15">
      <c r="A11" s="354">
        <v>1</v>
      </c>
      <c r="B11" s="19" t="s">
        <v>3</v>
      </c>
      <c r="C11" s="172"/>
      <c r="D11" s="174"/>
      <c r="E11" s="2" t="str">
        <f>IF(LEN(C11)=0,"",IF(64-LEN(C11)&gt;0,"残り" &amp; 64-LEN(C11) &amp; "文字",IF(64-LEN(C11)=0,"","文字数がオーバーしています")))</f>
        <v/>
      </c>
    </row>
    <row r="12" spans="1:5" ht="87.95" customHeight="1" x14ac:dyDescent="0.15">
      <c r="A12" s="355"/>
      <c r="B12" s="20" t="s">
        <v>4</v>
      </c>
      <c r="C12" s="356"/>
      <c r="D12" s="357"/>
      <c r="E12" s="2" t="str">
        <f>IF(LEN(C12)=0,"",IF(256-LEN(C12)&gt;0,"残り" &amp; 256-LEN(C12) &amp; "文字",IF(256-LEN(C12)=0,"","文字数がオーバーしています")))</f>
        <v/>
      </c>
    </row>
    <row r="13" spans="1:5" ht="30" customHeight="1" x14ac:dyDescent="0.15">
      <c r="A13" s="354">
        <v>2</v>
      </c>
      <c r="B13" s="19" t="s">
        <v>3</v>
      </c>
      <c r="C13" s="172"/>
      <c r="D13" s="174"/>
      <c r="E13" s="2" t="str">
        <f>IF(LEN(C13)=0,"",IF(64-LEN(C13)&gt;0,"残り" &amp; 64-LEN(C13) &amp; "文字",IF(64-LEN(C13)=0,"","文字数がオーバーしています")))</f>
        <v/>
      </c>
    </row>
    <row r="14" spans="1:5" ht="87.95" customHeight="1" x14ac:dyDescent="0.15">
      <c r="A14" s="355"/>
      <c r="B14" s="20" t="s">
        <v>4</v>
      </c>
      <c r="C14" s="356"/>
      <c r="D14" s="357"/>
      <c r="E14" s="2" t="str">
        <f>IF(LEN(C14)=0,"",IF(256-LEN(C14)&gt;0,"残り" &amp; 256-LEN(C14) &amp; "文字",IF(256-LEN(C14)=0,"","文字数がオーバーしています")))</f>
        <v/>
      </c>
    </row>
    <row r="15" spans="1:5" ht="30" customHeight="1" x14ac:dyDescent="0.15">
      <c r="A15" s="354">
        <v>3</v>
      </c>
      <c r="B15" s="19" t="s">
        <v>3</v>
      </c>
      <c r="C15" s="172"/>
      <c r="D15" s="174"/>
      <c r="E15" s="2" t="str">
        <f>IF(LEN(C15)=0,"",IF(64-LEN(C15)&gt;0,"残り" &amp; 64-LEN(C15) &amp; "文字",IF(64-LEN(C15)=0,"","文字数がオーバーしています")))</f>
        <v/>
      </c>
    </row>
    <row r="16" spans="1:5" ht="87.95" customHeight="1" x14ac:dyDescent="0.15">
      <c r="A16" s="355"/>
      <c r="B16" s="20" t="s">
        <v>4</v>
      </c>
      <c r="C16" s="356"/>
      <c r="D16" s="357"/>
      <c r="E16" s="2" t="str">
        <f>IF(LEN(C16)=0,"",IF(256-LEN(C16)&gt;0,"残り" &amp; 256-LEN(C16) &amp; "文字",IF(256-LEN(C16)=0,"","文字数がオーバーしています")))</f>
        <v/>
      </c>
    </row>
  </sheetData>
  <sheetProtection algorithmName="SHA-512" hashValue="0MqnsLi6YjS7sv7RWul4Ef7DDasPhJ+POgUIhxvF1mFypoQbl3nEnvhWlbzxFeMklYphf2e8mv4vYQWYp800RQ==" saltValue="u4slFnoe4W8Op5mwq0yWzg=="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利用者調査Ｃ!Print_Area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2022-03-18T08:46:23Z</cp:lastPrinted>
  <dcterms:created xsi:type="dcterms:W3CDTF">2002-06-03T00:57:06Z</dcterms:created>
  <dcterms:modified xsi:type="dcterms:W3CDTF">2022-03-18T08:46:31Z</dcterms:modified>
</cp:coreProperties>
</file>